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0001里山\19事業説明会\"/>
    </mc:Choice>
  </mc:AlternateContent>
  <xr:revisionPtr revIDLastSave="0" documentId="13_ncr:1_{D7BDFEFA-4BBE-427F-8061-1418F545AB64}" xr6:coauthVersionLast="47" xr6:coauthVersionMax="47" xr10:uidLastSave="{00000000-0000-0000-0000-000000000000}"/>
  <bookViews>
    <workbookView xWindow="-120" yWindow="-120" windowWidth="20730" windowHeight="11160" firstSheet="2" activeTab="6" xr2:uid="{64ADB3E6-DC2D-40DB-9D4D-E5FB96D78DFB}"/>
  </bookViews>
  <sheets>
    <sheet name="採択額記入表" sheetId="3" r:id="rId1"/>
    <sheet name="S25市町村区域図" sheetId="16" r:id="rId2"/>
    <sheet name="活動" sheetId="1" r:id="rId3"/>
    <sheet name="森林活用" sheetId="9" r:id="rId4"/>
    <sheet name="竹林活用" sheetId="10" r:id="rId5"/>
    <sheet name="複業実践" sheetId="15" r:id="rId6"/>
    <sheet name="機能強化" sheetId="11" r:id="rId7"/>
    <sheet name="関係" sheetId="12" r:id="rId8"/>
    <sheet name="資機材" sheetId="7" r:id="rId9"/>
    <sheet name="確認表" sheetId="14" r:id="rId10"/>
    <sheet name="整理票" sheetId="13" r:id="rId11"/>
  </sheets>
  <definedNames>
    <definedName name="_xlnm._FilterDatabase" localSheetId="2" hidden="1">活動!$A$5:$C$26</definedName>
    <definedName name="_xlnm._FilterDatabase" localSheetId="7" hidden="1">関係!$A$5:$C$26</definedName>
    <definedName name="_xlnm._FilterDatabase" localSheetId="6" hidden="1">機能強化!$A$5:$C$26</definedName>
    <definedName name="_xlnm._FilterDatabase" localSheetId="8" hidden="1">資機材!$A$5:$C$24</definedName>
    <definedName name="_xlnm._FilterDatabase" localSheetId="3" hidden="1">森林活用!$A$5:$C$26</definedName>
    <definedName name="_xlnm._FilterDatabase" localSheetId="4" hidden="1">竹林活用!$A$5:$C$26</definedName>
    <definedName name="_xlnm.Print_Area" localSheetId="2">活動!$A$1:$O$26</definedName>
    <definedName name="_xlnm.Print_Area" localSheetId="7">関係!$A$1:$O$26</definedName>
    <definedName name="_xlnm.Print_Area" localSheetId="6">機能強化!$A$1:$O$26</definedName>
    <definedName name="_xlnm.Print_Area" localSheetId="0">採択額記入表!$A$1:$I$36</definedName>
    <definedName name="_xlnm.Print_Area" localSheetId="8">資機材!$A$1:$G$24</definedName>
    <definedName name="_xlnm.Print_Area" localSheetId="3">森林活用!$A$1:$O$26</definedName>
    <definedName name="_xlnm.Print_Area" localSheetId="10">整理票!$A$1:$AF$19</definedName>
    <definedName name="_xlnm.Print_Area" localSheetId="4">竹林活用!$A$1:$O$26</definedName>
    <definedName name="_xlnm.Print_Titles" localSheetId="2">活動!$5:$7</definedName>
    <definedName name="_xlnm.Print_Titles" localSheetId="7">関係!$5:$7</definedName>
    <definedName name="_xlnm.Print_Titles" localSheetId="6">機能強化!$5:$7</definedName>
    <definedName name="_xlnm.Print_Titles" localSheetId="8">資機材!$5:$5</definedName>
    <definedName name="_xlnm.Print_Titles" localSheetId="3">森林活用!$5:$7</definedName>
    <definedName name="_xlnm.Print_Titles" localSheetId="4">竹林活用!$5:$7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3" l="1"/>
  <c r="H17" i="3"/>
  <c r="H15" i="3"/>
  <c r="H22" i="3" l="1"/>
  <c r="I12" i="7"/>
  <c r="E18" i="7"/>
  <c r="O13" i="13" l="1"/>
  <c r="J13" i="13"/>
  <c r="I13" i="13"/>
  <c r="H13" i="13"/>
  <c r="G13" i="13"/>
  <c r="F13" i="13"/>
  <c r="L13" i="13"/>
  <c r="D13" i="13"/>
  <c r="C13" i="13"/>
  <c r="F9" i="14" l="1"/>
  <c r="D9" i="14"/>
  <c r="E9" i="14"/>
  <c r="C9" i="14"/>
  <c r="I18" i="14"/>
  <c r="C3" i="15"/>
  <c r="L26" i="15" l="1"/>
  <c r="F26" i="15"/>
  <c r="N26" i="15" s="1"/>
  <c r="E26" i="15"/>
  <c r="M26" i="15" s="1"/>
  <c r="D26" i="15"/>
  <c r="Q10" i="15"/>
  <c r="H23" i="3"/>
  <c r="I21" i="14"/>
  <c r="B13" i="14"/>
  <c r="G1" i="14"/>
  <c r="C3" i="7"/>
  <c r="C3" i="12"/>
  <c r="C3" i="11"/>
  <c r="C3" i="10"/>
  <c r="C3" i="9"/>
  <c r="C3" i="1"/>
  <c r="E13" i="13"/>
  <c r="E11" i="7"/>
  <c r="E10" i="7"/>
  <c r="E9" i="7"/>
  <c r="E8" i="7"/>
  <c r="B14" i="14"/>
  <c r="I8" i="7"/>
  <c r="H14" i="3"/>
  <c r="H10" i="3"/>
  <c r="Q10" i="11" s="1"/>
  <c r="C18" i="3"/>
  <c r="B8" i="14" s="1"/>
  <c r="C14" i="3"/>
  <c r="B7" i="14" s="1"/>
  <c r="C10" i="3"/>
  <c r="E22" i="7"/>
  <c r="E23" i="7"/>
  <c r="E21" i="7"/>
  <c r="E12" i="7"/>
  <c r="E13" i="7"/>
  <c r="E14" i="7"/>
  <c r="E15" i="7"/>
  <c r="E16" i="7"/>
  <c r="E17" i="7"/>
  <c r="E7" i="7"/>
  <c r="B11" i="14" l="1"/>
  <c r="M13" i="13"/>
  <c r="B6" i="14"/>
  <c r="P13" i="13"/>
  <c r="Q10" i="9"/>
  <c r="Q10" i="10"/>
  <c r="Q11" i="15"/>
  <c r="R10" i="15" s="1"/>
  <c r="Q10" i="12"/>
  <c r="B10" i="14"/>
  <c r="Q10" i="1"/>
  <c r="Y13" i="13"/>
  <c r="X13" i="13"/>
  <c r="C22" i="3"/>
  <c r="B9" i="14" l="1"/>
  <c r="I9" i="14" s="1"/>
  <c r="I19" i="14" s="1"/>
  <c r="H18" i="3"/>
  <c r="H21" i="3"/>
  <c r="H24" i="3" s="1"/>
  <c r="E24" i="7"/>
  <c r="D24" i="7"/>
  <c r="E19" i="7"/>
  <c r="I9" i="7" s="1"/>
  <c r="D19" i="7"/>
  <c r="G13" i="14" s="1"/>
  <c r="AD13" i="13" s="1"/>
  <c r="F26" i="12"/>
  <c r="N26" i="12" s="1"/>
  <c r="E11" i="14" s="1"/>
  <c r="E26" i="12"/>
  <c r="M26" i="12" s="1"/>
  <c r="D11" i="14" s="1"/>
  <c r="D26" i="12"/>
  <c r="L26" i="12" s="1"/>
  <c r="F26" i="11"/>
  <c r="N26" i="11" s="1"/>
  <c r="E10" i="14" s="1"/>
  <c r="E26" i="11"/>
  <c r="M26" i="11" s="1"/>
  <c r="D10" i="14" s="1"/>
  <c r="D26" i="11"/>
  <c r="L26" i="11" s="1"/>
  <c r="F26" i="10"/>
  <c r="N26" i="10" s="1"/>
  <c r="E8" i="14" s="1"/>
  <c r="E26" i="10"/>
  <c r="M26" i="10" s="1"/>
  <c r="D8" i="14" s="1"/>
  <c r="D26" i="10"/>
  <c r="L26" i="10" s="1"/>
  <c r="F26" i="9"/>
  <c r="N26" i="9" s="1"/>
  <c r="E7" i="14" s="1"/>
  <c r="E26" i="9"/>
  <c r="M26" i="9" s="1"/>
  <c r="D7" i="14" s="1"/>
  <c r="D26" i="9"/>
  <c r="L26" i="9" s="1"/>
  <c r="E26" i="1"/>
  <c r="F26" i="1"/>
  <c r="N26" i="1" s="1"/>
  <c r="D26" i="1"/>
  <c r="L26" i="1" s="1"/>
  <c r="C6" i="14" s="1"/>
  <c r="H14" i="14" l="1"/>
  <c r="I13" i="7"/>
  <c r="H13" i="14"/>
  <c r="M26" i="1"/>
  <c r="D6" i="14" s="1"/>
  <c r="D12" i="14" s="1"/>
  <c r="Q11" i="12"/>
  <c r="R10" i="12" s="1"/>
  <c r="C11" i="14"/>
  <c r="F11" i="14" s="1"/>
  <c r="C10" i="14"/>
  <c r="F10" i="14" s="1"/>
  <c r="Q11" i="11"/>
  <c r="R10" i="11" s="1"/>
  <c r="C8" i="14"/>
  <c r="F8" i="14" s="1"/>
  <c r="I8" i="14" s="1"/>
  <c r="E18" i="14" s="1"/>
  <c r="Q11" i="10"/>
  <c r="R10" i="10" s="1"/>
  <c r="Q11" i="9"/>
  <c r="R10" i="9" s="1"/>
  <c r="C7" i="14"/>
  <c r="F7" i="14" s="1"/>
  <c r="I7" i="14" s="1"/>
  <c r="B12" i="14"/>
  <c r="B15" i="14" s="1"/>
  <c r="A22" i="14" s="1"/>
  <c r="G14" i="14"/>
  <c r="E6" i="14"/>
  <c r="I13" i="14" l="1"/>
  <c r="V13" i="13"/>
  <c r="I14" i="14"/>
  <c r="W13" i="13"/>
  <c r="G15" i="14"/>
  <c r="AE13" i="13"/>
  <c r="D15" i="14"/>
  <c r="AB13" i="13"/>
  <c r="Q11" i="1"/>
  <c r="R10" i="1" s="1"/>
  <c r="H15" i="14"/>
  <c r="I11" i="14"/>
  <c r="G18" i="14" s="1"/>
  <c r="I10" i="14"/>
  <c r="F18" i="14" s="1"/>
  <c r="E19" i="14"/>
  <c r="D19" i="14"/>
  <c r="D18" i="14"/>
  <c r="E12" i="14"/>
  <c r="E15" i="14" s="1"/>
  <c r="AC13" i="13" s="1"/>
  <c r="C12" i="14"/>
  <c r="AA13" i="13" s="1"/>
  <c r="F6" i="14"/>
  <c r="H18" i="14" l="1"/>
  <c r="U13" i="13" s="1"/>
  <c r="T13" i="13" s="1"/>
  <c r="H19" i="14"/>
  <c r="Z13" i="13"/>
  <c r="G19" i="14"/>
  <c r="F19" i="14"/>
  <c r="C15" i="14"/>
  <c r="F12" i="14"/>
  <c r="I6" i="14"/>
  <c r="C18" i="14" s="1"/>
  <c r="J18" i="14" l="1"/>
  <c r="F15" i="14"/>
  <c r="J16" i="14"/>
  <c r="C19" i="14"/>
  <c r="I12" i="14"/>
  <c r="I15" i="14" s="1"/>
  <c r="I23" i="14" l="1"/>
  <c r="K19" i="14"/>
  <c r="I22" i="14"/>
  <c r="J19" i="14"/>
  <c r="S13" i="13" s="1"/>
  <c r="R13" i="13" s="1"/>
  <c r="K22" i="14" l="1"/>
  <c r="J8" i="7"/>
  <c r="J12" i="7"/>
</calcChain>
</file>

<file path=xl/sharedStrings.xml><?xml version="1.0" encoding="utf-8"?>
<sst xmlns="http://schemas.openxmlformats.org/spreadsheetml/2006/main" count="376" uniqueCount="170">
  <si>
    <t>小計</t>
    <rPh sb="0" eb="2">
      <t>ショウケイ</t>
    </rPh>
    <phoneticPr fontId="2"/>
  </si>
  <si>
    <t>その他</t>
    <rPh sb="2" eb="3">
      <t>タ</t>
    </rPh>
    <phoneticPr fontId="4"/>
  </si>
  <si>
    <t>委託費</t>
    <rPh sb="0" eb="2">
      <t>イタク</t>
    </rPh>
    <rPh sb="2" eb="3">
      <t>ヒ</t>
    </rPh>
    <phoneticPr fontId="4"/>
  </si>
  <si>
    <t>人件費</t>
    <rPh sb="0" eb="3">
      <t>ジンケンヒ</t>
    </rPh>
    <phoneticPr fontId="4"/>
  </si>
  <si>
    <t>備考（財産の保管場所）</t>
    <rPh sb="0" eb="2">
      <t>ビコウ</t>
    </rPh>
    <rPh sb="3" eb="5">
      <t>ザイサン</t>
    </rPh>
    <rPh sb="6" eb="8">
      <t>ホカン</t>
    </rPh>
    <rPh sb="8" eb="10">
      <t>バショ</t>
    </rPh>
    <phoneticPr fontId="4"/>
  </si>
  <si>
    <t>領収書等番号</t>
    <rPh sb="0" eb="3">
      <t>リョウシュウショ</t>
    </rPh>
    <rPh sb="3" eb="4">
      <t>トウ</t>
    </rPh>
    <rPh sb="4" eb="6">
      <t>バンゴウ</t>
    </rPh>
    <phoneticPr fontId="4"/>
  </si>
  <si>
    <t>支出（円）</t>
    <rPh sb="0" eb="2">
      <t>シシュツ</t>
    </rPh>
    <rPh sb="3" eb="4">
      <t>エン</t>
    </rPh>
    <phoneticPr fontId="4"/>
  </si>
  <si>
    <t>内容</t>
    <rPh sb="0" eb="2">
      <t>ナイヨウ</t>
    </rPh>
    <phoneticPr fontId="4"/>
  </si>
  <si>
    <r>
      <t>日付</t>
    </r>
    <r>
      <rPr>
        <sz val="8"/>
        <color indexed="8"/>
        <rFont val="ＭＳ Ｐゴシック"/>
        <family val="3"/>
        <charset val="128"/>
      </rPr>
      <t xml:space="preserve">
(支払日）</t>
    </r>
    <rPh sb="0" eb="2">
      <t>ヒヅケ</t>
    </rPh>
    <rPh sb="4" eb="6">
      <t>シハライ</t>
    </rPh>
    <rPh sb="6" eb="7">
      <t>ビ</t>
    </rPh>
    <phoneticPr fontId="4"/>
  </si>
  <si>
    <t>活動組織の名称</t>
    <rPh sb="0" eb="2">
      <t>カツドウ</t>
    </rPh>
    <rPh sb="2" eb="4">
      <t>ソシキ</t>
    </rPh>
    <rPh sb="5" eb="7">
      <t>メイショウ</t>
    </rPh>
    <phoneticPr fontId="4"/>
  </si>
  <si>
    <t>資機材の
購入等</t>
    <phoneticPr fontId="2"/>
  </si>
  <si>
    <t>計</t>
    <rPh sb="0" eb="1">
      <t>ケイ</t>
    </rPh>
    <phoneticPr fontId="2"/>
  </si>
  <si>
    <t>交付率1/3以内</t>
    <rPh sb="0" eb="2">
      <t>コウフ</t>
    </rPh>
    <rPh sb="2" eb="3">
      <t>リツ</t>
    </rPh>
    <rPh sb="6" eb="8">
      <t>イナイ</t>
    </rPh>
    <phoneticPr fontId="4"/>
  </si>
  <si>
    <t>交付率1/2以内</t>
    <rPh sb="0" eb="2">
      <t>コウフ</t>
    </rPh>
    <rPh sb="2" eb="3">
      <t>リツ</t>
    </rPh>
    <rPh sb="6" eb="8">
      <t>イナイ</t>
    </rPh>
    <phoneticPr fontId="4"/>
  </si>
  <si>
    <t>市町村の支援額</t>
    <rPh sb="0" eb="3">
      <t>シチョウソン</t>
    </rPh>
    <rPh sb="4" eb="6">
      <t>シエン</t>
    </rPh>
    <rPh sb="6" eb="7">
      <t>ガク</t>
    </rPh>
    <phoneticPr fontId="4"/>
  </si>
  <si>
    <t>自己負担額</t>
    <rPh sb="0" eb="2">
      <t>ジコ</t>
    </rPh>
    <rPh sb="2" eb="4">
      <t>フタン</t>
    </rPh>
    <rPh sb="4" eb="5">
      <t>ガク</t>
    </rPh>
    <phoneticPr fontId="4"/>
  </si>
  <si>
    <t>支出</t>
    <rPh sb="0" eb="2">
      <t>シシュツ</t>
    </rPh>
    <phoneticPr fontId="4"/>
  </si>
  <si>
    <t>収入</t>
    <rPh sb="0" eb="2">
      <t>シュウニュウ</t>
    </rPh>
    <phoneticPr fontId="4"/>
  </si>
  <si>
    <t>備考</t>
    <rPh sb="0" eb="2">
      <t>ビコウ</t>
    </rPh>
    <phoneticPr fontId="4"/>
  </si>
  <si>
    <t>取組内容</t>
    <rPh sb="0" eb="2">
      <t>トリクミ</t>
    </rPh>
    <rPh sb="2" eb="4">
      <t>ナイヨウ</t>
    </rPh>
    <phoneticPr fontId="4"/>
  </si>
  <si>
    <t>活動組織名</t>
    <rPh sb="0" eb="2">
      <t>カツドウ</t>
    </rPh>
    <rPh sb="2" eb="4">
      <t>ソシキ</t>
    </rPh>
    <rPh sb="4" eb="5">
      <t>メイ</t>
    </rPh>
    <phoneticPr fontId="4"/>
  </si>
  <si>
    <t>地域協議会名</t>
    <rPh sb="0" eb="2">
      <t>チイキ</t>
    </rPh>
    <rPh sb="2" eb="5">
      <t>キョウギカイ</t>
    </rPh>
    <rPh sb="5" eb="6">
      <t>メイ</t>
    </rPh>
    <phoneticPr fontId="4"/>
  </si>
  <si>
    <t>都道府県</t>
    <rPh sb="0" eb="4">
      <t>トドウフケン</t>
    </rPh>
    <phoneticPr fontId="4"/>
  </si>
  <si>
    <t>実施状況整理票</t>
    <rPh sb="0" eb="2">
      <t>ジッシ</t>
    </rPh>
    <rPh sb="2" eb="4">
      <t>ジョウキョウ</t>
    </rPh>
    <rPh sb="4" eb="6">
      <t>セイリ</t>
    </rPh>
    <rPh sb="6" eb="7">
      <t>ヒョウ</t>
    </rPh>
    <phoneticPr fontId="4"/>
  </si>
  <si>
    <t>　交付金1/2以内</t>
    <rPh sb="1" eb="4">
      <t>コウフキン</t>
    </rPh>
    <rPh sb="7" eb="9">
      <t>イナイ</t>
    </rPh>
    <phoneticPr fontId="2"/>
  </si>
  <si>
    <t>小計</t>
    <rPh sb="0" eb="2">
      <t>ショウケイ</t>
    </rPh>
    <phoneticPr fontId="2"/>
  </si>
  <si>
    <t>　交付金1/3以内</t>
    <rPh sb="1" eb="4">
      <t>コウフキン</t>
    </rPh>
    <rPh sb="7" eb="9">
      <t>イナイ</t>
    </rPh>
    <phoneticPr fontId="2"/>
  </si>
  <si>
    <t>収支確認表（実施状況整理表の附表）</t>
    <rPh sb="0" eb="2">
      <t>シュウシ</t>
    </rPh>
    <rPh sb="2" eb="4">
      <t>カクニン</t>
    </rPh>
    <rPh sb="4" eb="5">
      <t>ヒョウ</t>
    </rPh>
    <rPh sb="6" eb="8">
      <t>ジッシ</t>
    </rPh>
    <rPh sb="8" eb="10">
      <t>ジョウキョウ</t>
    </rPh>
    <rPh sb="10" eb="12">
      <t>セイリ</t>
    </rPh>
    <rPh sb="12" eb="13">
      <t>ヒョウ</t>
    </rPh>
    <rPh sb="14" eb="15">
      <t>フ</t>
    </rPh>
    <rPh sb="15" eb="16">
      <t>ヒョウ</t>
    </rPh>
    <phoneticPr fontId="2"/>
  </si>
  <si>
    <t>活動内容区分</t>
    <rPh sb="0" eb="2">
      <t>カツドウ</t>
    </rPh>
    <rPh sb="2" eb="4">
      <t>ナイヨウ</t>
    </rPh>
    <rPh sb="4" eb="6">
      <t>クブン</t>
    </rPh>
    <phoneticPr fontId="2"/>
  </si>
  <si>
    <t>支出額（協議会が適正と認める）</t>
    <rPh sb="0" eb="2">
      <t>シシュツ</t>
    </rPh>
    <rPh sb="2" eb="3">
      <t>ガク</t>
    </rPh>
    <rPh sb="4" eb="7">
      <t>キョウギカイ</t>
    </rPh>
    <rPh sb="8" eb="10">
      <t>テキセイ</t>
    </rPh>
    <rPh sb="11" eb="12">
      <t>ミト</t>
    </rPh>
    <phoneticPr fontId="2"/>
  </si>
  <si>
    <t>交付額（円）</t>
    <rPh sb="0" eb="2">
      <t>コウフ</t>
    </rPh>
    <rPh sb="2" eb="3">
      <t>ガク</t>
    </rPh>
    <rPh sb="4" eb="5">
      <t>エン</t>
    </rPh>
    <phoneticPr fontId="2"/>
  </si>
  <si>
    <t>備考</t>
    <rPh sb="0" eb="2">
      <t>ビコウ</t>
    </rPh>
    <phoneticPr fontId="2"/>
  </si>
  <si>
    <t>活動取り組み内訳</t>
    <rPh sb="0" eb="2">
      <t>カツドウ</t>
    </rPh>
    <rPh sb="2" eb="3">
      <t>ト</t>
    </rPh>
    <rPh sb="4" eb="5">
      <t>ク</t>
    </rPh>
    <rPh sb="6" eb="8">
      <t>ウチワケ</t>
    </rPh>
    <phoneticPr fontId="2"/>
  </si>
  <si>
    <t>資機材額</t>
    <rPh sb="0" eb="3">
      <t>シキザイ</t>
    </rPh>
    <rPh sb="3" eb="4">
      <t>ガク</t>
    </rPh>
    <phoneticPr fontId="2"/>
  </si>
  <si>
    <t>人件費</t>
    <rPh sb="0" eb="3">
      <t>ジンケンヒ</t>
    </rPh>
    <phoneticPr fontId="2"/>
  </si>
  <si>
    <t>委託料</t>
    <rPh sb="0" eb="3">
      <t>イタクリョウ</t>
    </rPh>
    <phoneticPr fontId="2"/>
  </si>
  <si>
    <t>その他</t>
    <rPh sb="2" eb="3">
      <t>タ</t>
    </rPh>
    <phoneticPr fontId="2"/>
  </si>
  <si>
    <t>活動推進費</t>
    <rPh sb="0" eb="2">
      <t>カツドウ</t>
    </rPh>
    <rPh sb="2" eb="4">
      <t>スイシン</t>
    </rPh>
    <rPh sb="4" eb="5">
      <t>ヒ</t>
    </rPh>
    <phoneticPr fontId="2"/>
  </si>
  <si>
    <t>森林機能強化</t>
    <rPh sb="0" eb="2">
      <t>シンリン</t>
    </rPh>
    <rPh sb="2" eb="4">
      <t>キノウ</t>
    </rPh>
    <rPh sb="4" eb="6">
      <t>キョウカ</t>
    </rPh>
    <phoneticPr fontId="2"/>
  </si>
  <si>
    <t>関係人口創出・維持</t>
    <rPh sb="0" eb="4">
      <t>カンケイジンコウ</t>
    </rPh>
    <rPh sb="4" eb="6">
      <t>ソウシュツ</t>
    </rPh>
    <rPh sb="7" eb="9">
      <t>イジ</t>
    </rPh>
    <phoneticPr fontId="2"/>
  </si>
  <si>
    <t>合計</t>
    <rPh sb="0" eb="2">
      <t>ゴウケイ</t>
    </rPh>
    <phoneticPr fontId="2"/>
  </si>
  <si>
    <t>収入計</t>
    <rPh sb="0" eb="2">
      <t>シュウニュウ</t>
    </rPh>
    <rPh sb="2" eb="3">
      <t>ケイ</t>
    </rPh>
    <phoneticPr fontId="2"/>
  </si>
  <si>
    <t>交付金額</t>
    <rPh sb="0" eb="3">
      <t>コウフキン</t>
    </rPh>
    <rPh sb="3" eb="4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</si>
  <si>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</si>
  <si>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概算払い金額</t>
    <rPh sb="0" eb="2">
      <t>ガイサン</t>
    </rPh>
    <rPh sb="2" eb="3">
      <t>バラ</t>
    </rPh>
    <rPh sb="4" eb="6">
      <t>キンガク</t>
    </rPh>
    <phoneticPr fontId="2"/>
  </si>
  <si>
    <t>清算払い金額（請求額－概算払い）</t>
    <rPh sb="0" eb="2">
      <t>セイサン</t>
    </rPh>
    <rPh sb="2" eb="3">
      <t>バラ</t>
    </rPh>
    <rPh sb="4" eb="6">
      <t>キンガク</t>
    </rPh>
    <rPh sb="7" eb="9">
      <t>セイキュウ</t>
    </rPh>
    <rPh sb="9" eb="10">
      <t>ガク</t>
    </rPh>
    <rPh sb="11" eb="13">
      <t>ガイサン</t>
    </rPh>
    <rPh sb="13" eb="14">
      <t>バラ</t>
    </rPh>
    <phoneticPr fontId="2"/>
  </si>
  <si>
    <t>執行残額</t>
    <rPh sb="0" eb="2">
      <t>シッコウ</t>
    </rPh>
    <rPh sb="2" eb="3">
      <t>ザン</t>
    </rPh>
    <rPh sb="3" eb="4">
      <t>ガク</t>
    </rPh>
    <phoneticPr fontId="2"/>
  </si>
  <si>
    <t>（単位：円）</t>
    <rPh sb="1" eb="3">
      <t>タンイ</t>
    </rPh>
    <rPh sb="4" eb="5">
      <t>エン</t>
    </rPh>
    <phoneticPr fontId="2"/>
  </si>
  <si>
    <t>採択額</t>
    <rPh sb="0" eb="2">
      <t>サイタク</t>
    </rPh>
    <rPh sb="2" eb="3">
      <t>ガク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</si>
  <si>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</si>
  <si>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</si>
  <si>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</si>
  <si>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ア</t>
    </rPh>
    <rPh sb="2" eb="3">
      <t>ケイ</t>
    </rPh>
    <phoneticPr fontId="2"/>
  </si>
  <si>
    <t>資機材購入費のうち交付金充当額</t>
    <rPh sb="0" eb="3">
      <t>シキザイ</t>
    </rPh>
    <rPh sb="3" eb="5">
      <t>コウニュウ</t>
    </rPh>
    <rPh sb="5" eb="6">
      <t>ヒ</t>
    </rPh>
    <rPh sb="9" eb="12">
      <t>コウフキン</t>
    </rPh>
    <rPh sb="12" eb="14">
      <t>ジュウトウ</t>
    </rPh>
    <rPh sb="14" eb="15">
      <t>ガクヒコウフキンジュウトウガク</t>
    </rPh>
    <phoneticPr fontId="2"/>
  </si>
  <si>
    <t>資機材等(1/2以内)</t>
    <rPh sb="0" eb="3">
      <t>シキザイ</t>
    </rPh>
    <rPh sb="3" eb="4">
      <t>トウ</t>
    </rPh>
    <rPh sb="8" eb="10">
      <t>イナイ</t>
    </rPh>
    <phoneticPr fontId="2"/>
  </si>
  <si>
    <t>資機材等(1/3以内)</t>
    <rPh sb="0" eb="3">
      <t>シキザイ</t>
    </rPh>
    <rPh sb="3" eb="4">
      <t>トウ</t>
    </rPh>
    <rPh sb="8" eb="10">
      <t>イナイ</t>
    </rPh>
    <phoneticPr fontId="2"/>
  </si>
  <si>
    <t>資機材購入費
のうち交付
可能上限額</t>
    <rPh sb="0" eb="3">
      <t>シキザイ</t>
    </rPh>
    <rPh sb="3" eb="5">
      <t>コウニュウ</t>
    </rPh>
    <rPh sb="5" eb="6">
      <t>ヒ</t>
    </rPh>
    <rPh sb="10" eb="12">
      <t>コウフ</t>
    </rPh>
    <rPh sb="13" eb="15">
      <t>カノウ</t>
    </rPh>
    <rPh sb="15" eb="17">
      <t>ジョウゲン</t>
    </rPh>
    <rPh sb="17" eb="18">
      <t>ガク</t>
    </rPh>
    <phoneticPr fontId="4"/>
  </si>
  <si>
    <t>事業費合計</t>
    <rPh sb="0" eb="3">
      <t>ジギョウヒ</t>
    </rPh>
    <rPh sb="3" eb="4">
      <t>ゴウ</t>
    </rPh>
    <rPh sb="4" eb="5">
      <t>ケイ</t>
    </rPh>
    <phoneticPr fontId="2"/>
  </si>
  <si>
    <t>資機材等</t>
    <rPh sb="0" eb="3">
      <t>シキザイ</t>
    </rPh>
    <rPh sb="3" eb="4">
      <t>トウヒコウフキンジュウトウガク</t>
    </rPh>
    <phoneticPr fontId="2"/>
  </si>
  <si>
    <t>組織名：</t>
    <rPh sb="0" eb="2">
      <t>ソシキ</t>
    </rPh>
    <rPh sb="2" eb="3">
      <t>メイ</t>
    </rPh>
    <phoneticPr fontId="2"/>
  </si>
  <si>
    <t>市町</t>
    <rPh sb="0" eb="1">
      <t>シ</t>
    </rPh>
    <rPh sb="1" eb="2">
      <t>マチ</t>
    </rPh>
    <phoneticPr fontId="2"/>
  </si>
  <si>
    <t>採択額</t>
    <rPh sb="0" eb="3">
      <t>サイタクガク</t>
    </rPh>
    <phoneticPr fontId="2"/>
  </si>
  <si>
    <t>支出額</t>
    <rPh sb="0" eb="3">
      <t>シシュツガク</t>
    </rPh>
    <phoneticPr fontId="2"/>
  </si>
  <si>
    <t>チェック結果</t>
    <rPh sb="4" eb="6">
      <t>ケッカ</t>
    </rPh>
    <phoneticPr fontId="2"/>
  </si>
  <si>
    <t>金額</t>
    <rPh sb="0" eb="2">
      <t>キンガク</t>
    </rPh>
    <phoneticPr fontId="2"/>
  </si>
  <si>
    <t>直接記入しないこと</t>
    <rPh sb="0" eb="4">
      <t>チョクセツキニュウ</t>
    </rPh>
    <phoneticPr fontId="2"/>
  </si>
  <si>
    <t>↓</t>
    <phoneticPr fontId="2"/>
  </si>
  <si>
    <t>1/2交付</t>
    <rPh sb="3" eb="5">
      <t>コウフ</t>
    </rPh>
    <phoneticPr fontId="2"/>
  </si>
  <si>
    <t>資機材　1/2交付</t>
    <rPh sb="0" eb="3">
      <t>シキザイ</t>
    </rPh>
    <rPh sb="7" eb="9">
      <t>コウフ</t>
    </rPh>
    <phoneticPr fontId="2"/>
  </si>
  <si>
    <t>資機材　1/3交付</t>
    <rPh sb="0" eb="3">
      <t>シキザイ</t>
    </rPh>
    <rPh sb="7" eb="9">
      <t>コウフ</t>
    </rPh>
    <phoneticPr fontId="2"/>
  </si>
  <si>
    <t xml:space="preserve">直接記入しないこと
</t>
    <rPh sb="0" eb="4">
      <t>チョクセツキニュウ</t>
    </rPh>
    <phoneticPr fontId="2"/>
  </si>
  <si>
    <t>1/3交付</t>
    <rPh sb="3" eb="5">
      <t>コウフ</t>
    </rPh>
    <phoneticPr fontId="2"/>
  </si>
  <si>
    <t>交付金相当活動費計</t>
    <rPh sb="0" eb="3">
      <t>コウフキン</t>
    </rPh>
    <rPh sb="3" eb="5">
      <t>ソウトウ</t>
    </rPh>
    <rPh sb="5" eb="7">
      <t>カツドウ</t>
    </rPh>
    <rPh sb="7" eb="8">
      <t>ヒ</t>
    </rPh>
    <rPh sb="8" eb="9">
      <t>ケイ</t>
    </rPh>
    <phoneticPr fontId="2"/>
  </si>
  <si>
    <t>事業費計</t>
    <rPh sb="0" eb="4">
      <t>ジギョウヒケイ</t>
    </rPh>
    <phoneticPr fontId="2"/>
  </si>
  <si>
    <t>千葉県</t>
    <rPh sb="0" eb="3">
      <t>チバケン</t>
    </rPh>
    <phoneticPr fontId="2"/>
  </si>
  <si>
    <t>千葉県里山林保全整備推進地域協議会</t>
    <rPh sb="0" eb="3">
      <t>チバケン</t>
    </rPh>
    <rPh sb="3" eb="17">
      <t>サトヤマリンホゼンセイビスイシンチイキキョウギカイ</t>
    </rPh>
    <phoneticPr fontId="2"/>
  </si>
  <si>
    <t>活動組織名：</t>
    <rPh sb="0" eb="5">
      <t>カツドウソシキメイ</t>
    </rPh>
    <phoneticPr fontId="2"/>
  </si>
  <si>
    <t>概算払い金額</t>
    <phoneticPr fontId="2"/>
  </si>
  <si>
    <t>交付金額内訳</t>
    <rPh sb="0" eb="2">
      <t>コウフ</t>
    </rPh>
    <rPh sb="2" eb="4">
      <t>キンガク</t>
    </rPh>
    <rPh sb="4" eb="6">
      <t>ウチワケ</t>
    </rPh>
    <phoneticPr fontId="2"/>
  </si>
  <si>
    <t>地域活動型
（森林資源活用）</t>
    <rPh sb="0" eb="2">
      <t>チイキ</t>
    </rPh>
    <rPh sb="2" eb="4">
      <t>カツドウ</t>
    </rPh>
    <rPh sb="4" eb="5">
      <t>ガタ</t>
    </rPh>
    <rPh sb="7" eb="9">
      <t>シンリン</t>
    </rPh>
    <rPh sb="9" eb="11">
      <t>シゲン</t>
    </rPh>
    <rPh sb="11" eb="13">
      <t>カツヨウ</t>
    </rPh>
    <phoneticPr fontId="2"/>
  </si>
  <si>
    <t>地域活動型
（竹林資源活用）</t>
    <rPh sb="0" eb="2">
      <t>チイキ</t>
    </rPh>
    <rPh sb="2" eb="4">
      <t>カツドウ</t>
    </rPh>
    <rPh sb="4" eb="5">
      <t>ガタ</t>
    </rPh>
    <rPh sb="7" eb="9">
      <t>チクリン</t>
    </rPh>
    <rPh sb="9" eb="11">
      <t>シゲン</t>
    </rPh>
    <rPh sb="11" eb="13">
      <t>カツヨウ</t>
    </rPh>
    <phoneticPr fontId="2"/>
  </si>
  <si>
    <t>複業実践型</t>
    <rPh sb="0" eb="1">
      <t>フク</t>
    </rPh>
    <rPh sb="1" eb="2">
      <t>ギョウ</t>
    </rPh>
    <rPh sb="2" eb="4">
      <t>ジッセン</t>
    </rPh>
    <rPh sb="4" eb="5">
      <t>ガタ</t>
    </rPh>
    <phoneticPr fontId="2"/>
  </si>
  <si>
    <t>令和７年度　森林・山村里山林活性化による多面的機能発揮対策交付金（活動費支出簿：活動推進費）</t>
    <rPh sb="0" eb="2">
      <t>レイワ</t>
    </rPh>
    <rPh sb="3" eb="5">
      <t>ネンド</t>
    </rPh>
    <rPh sb="6" eb="8">
      <t>シンリン</t>
    </rPh>
    <rPh sb="9" eb="11">
      <t>サンソン</t>
    </rPh>
    <rPh sb="11" eb="14">
      <t>サトヤマリン</t>
    </rPh>
    <rPh sb="14" eb="17">
      <t>カッセイカ</t>
    </rPh>
    <rPh sb="20" eb="23">
      <t>タメンテキ</t>
    </rPh>
    <rPh sb="23" eb="25">
      <t>キノウ</t>
    </rPh>
    <rPh sb="25" eb="27">
      <t>ハッキ</t>
    </rPh>
    <rPh sb="27" eb="29">
      <t>タイサク</t>
    </rPh>
    <rPh sb="29" eb="32">
      <t>コウフキン</t>
    </rPh>
    <rPh sb="33" eb="35">
      <t>カツドウ</t>
    </rPh>
    <rPh sb="35" eb="36">
      <t>ヒ</t>
    </rPh>
    <rPh sb="36" eb="38">
      <t>シシュツ</t>
    </rPh>
    <rPh sb="38" eb="39">
      <t>ボ</t>
    </rPh>
    <rPh sb="40" eb="42">
      <t>カツドウ</t>
    </rPh>
    <rPh sb="42" eb="45">
      <t>スイシンヒ</t>
    </rPh>
    <phoneticPr fontId="4"/>
  </si>
  <si>
    <t>令和７年度　里山林活性化による多面的機能発揮対策交付金（活動費支出簿：関係人口維持・創出タイプ）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rPh sb="28" eb="30">
      <t>カツドウ</t>
    </rPh>
    <rPh sb="30" eb="31">
      <t>ヒ</t>
    </rPh>
    <rPh sb="31" eb="33">
      <t>シシュツ</t>
    </rPh>
    <rPh sb="33" eb="34">
      <t>ボ</t>
    </rPh>
    <rPh sb="35" eb="37">
      <t>カンケイ</t>
    </rPh>
    <rPh sb="37" eb="39">
      <t>ジンコウ</t>
    </rPh>
    <rPh sb="39" eb="41">
      <t>イジ</t>
    </rPh>
    <rPh sb="42" eb="44">
      <t>ソウシュツ</t>
    </rPh>
    <phoneticPr fontId="4"/>
  </si>
  <si>
    <t>令和７年度　里山林活性化による多面的機能発揮対策交付金（活動費支出簿：資機材）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rPh sb="28" eb="30">
      <t>カツドウ</t>
    </rPh>
    <rPh sb="30" eb="31">
      <t>ヒ</t>
    </rPh>
    <rPh sb="31" eb="33">
      <t>シシュツ</t>
    </rPh>
    <rPh sb="33" eb="34">
      <t>ボ</t>
    </rPh>
    <rPh sb="35" eb="38">
      <t>シキザイ</t>
    </rPh>
    <phoneticPr fontId="4"/>
  </si>
  <si>
    <t>令和７年度　里山林活性化による多面的機能発揮対策交付金（活動費支出簿：地域活動型（森林資源活用））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rPh sb="28" eb="30">
      <t>カツドウ</t>
    </rPh>
    <rPh sb="30" eb="31">
      <t>ヒ</t>
    </rPh>
    <rPh sb="31" eb="33">
      <t>シシュツ</t>
    </rPh>
    <rPh sb="33" eb="34">
      <t>ボ</t>
    </rPh>
    <phoneticPr fontId="4"/>
  </si>
  <si>
    <t>令和７年度　里山林活性化による多面的機能発揮対策交付金（活動費支出簿：地域活動型（竹林資源活用））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rPh sb="28" eb="30">
      <t>カツドウ</t>
    </rPh>
    <rPh sb="30" eb="31">
      <t>ヒ</t>
    </rPh>
    <rPh sb="31" eb="33">
      <t>シシュツ</t>
    </rPh>
    <rPh sb="33" eb="34">
      <t>ボ</t>
    </rPh>
    <rPh sb="41" eb="42">
      <t>タケ</t>
    </rPh>
    <phoneticPr fontId="4"/>
  </si>
  <si>
    <t>令和７年度　里山林活性化による多面的機能発揮対策交付金（活動費支出簿：複業実践型）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phoneticPr fontId="4"/>
  </si>
  <si>
    <t>竹林資源活用</t>
    <rPh sb="0" eb="2">
      <t>チクリン</t>
    </rPh>
    <rPh sb="2" eb="4">
      <t>シゲン</t>
    </rPh>
    <rPh sb="4" eb="6">
      <t>カツヨウ</t>
    </rPh>
    <phoneticPr fontId="2"/>
  </si>
  <si>
    <t>複業実践型</t>
    <phoneticPr fontId="2"/>
  </si>
  <si>
    <t>森林資源活用</t>
    <rPh sb="0" eb="2">
      <t>シンリン</t>
    </rPh>
    <rPh sb="2" eb="4">
      <t>シゲン</t>
    </rPh>
    <rPh sb="4" eb="6">
      <t>リカツヨウ</t>
    </rPh>
    <phoneticPr fontId="2"/>
  </si>
  <si>
    <t>森林資源活用</t>
    <rPh sb="0" eb="2">
      <t>シンリン</t>
    </rPh>
    <rPh sb="2" eb="4">
      <t>シゲン</t>
    </rPh>
    <rPh sb="4" eb="6">
      <t>カツヨウ</t>
    </rPh>
    <phoneticPr fontId="2"/>
  </si>
  <si>
    <t>（様式第20号　別紙１）</t>
    <rPh sb="6" eb="7">
      <t>ゴウ</t>
    </rPh>
    <phoneticPr fontId="2"/>
  </si>
  <si>
    <t>資機材等整備の実施</t>
    <rPh sb="0" eb="3">
      <t>シキザイ</t>
    </rPh>
    <rPh sb="3" eb="4">
      <t>トウ</t>
    </rPh>
    <rPh sb="4" eb="6">
      <t>セイビ</t>
    </rPh>
    <rPh sb="7" eb="9">
      <t>ジッシ</t>
    </rPh>
    <phoneticPr fontId="2"/>
  </si>
  <si>
    <t>活動推進費の使用</t>
    <rPh sb="0" eb="2">
      <t>カツドウ</t>
    </rPh>
    <rPh sb="2" eb="4">
      <t>スイシン</t>
    </rPh>
    <rPh sb="4" eb="5">
      <t>ヒ</t>
    </rPh>
    <rPh sb="6" eb="8">
      <t>シヨウ</t>
    </rPh>
    <phoneticPr fontId="2"/>
  </si>
  <si>
    <t>注１</t>
    <rPh sb="0" eb="1">
      <t>チュウ</t>
    </rPh>
    <phoneticPr fontId="17"/>
  </si>
  <si>
    <t>「関係人口創出・維持の実施」は、関係人口創出・維持の活動を実施した場合に「○」を記入し、それ以外は空欄とすること。</t>
    <rPh sb="46" eb="48">
      <t>イガイ</t>
    </rPh>
    <rPh sb="49" eb="51">
      <t>クウラン</t>
    </rPh>
    <phoneticPr fontId="17"/>
  </si>
  <si>
    <t>注２</t>
    <rPh sb="0" eb="1">
      <t>チュウ</t>
    </rPh>
    <phoneticPr fontId="17"/>
  </si>
  <si>
    <t>「資機材等整備の実施」は、従たる活動として資機材等整備を実施した場合に「○」を記入し、それ以外は空欄とすること。</t>
    <rPh sb="1" eb="4">
      <t>シキザイ</t>
    </rPh>
    <rPh sb="4" eb="5">
      <t>トウ</t>
    </rPh>
    <rPh sb="5" eb="7">
      <t>セイビ</t>
    </rPh>
    <rPh sb="8" eb="10">
      <t>ジッシ</t>
    </rPh>
    <rPh sb="13" eb="14">
      <t>ジュウ</t>
    </rPh>
    <rPh sb="16" eb="18">
      <t>カツドウ</t>
    </rPh>
    <rPh sb="21" eb="27">
      <t>シキザイトウセイビ</t>
    </rPh>
    <rPh sb="28" eb="30">
      <t>ジッシ</t>
    </rPh>
    <rPh sb="32" eb="34">
      <t>バアイ</t>
    </rPh>
    <phoneticPr fontId="17"/>
  </si>
  <si>
    <t>注３</t>
    <rPh sb="0" eb="1">
      <t>チュウ</t>
    </rPh>
    <phoneticPr fontId="17"/>
  </si>
  <si>
    <t>「アドバイザー制度の利用」は、別途定めるアドバイザー制度による指導・助言を受けた場合は、該当する指導・助言の数字を記入し、それ以外は空欄とすること。</t>
    <rPh sb="7" eb="9">
      <t>セイド</t>
    </rPh>
    <rPh sb="10" eb="12">
      <t>リヨウ</t>
    </rPh>
    <rPh sb="15" eb="17">
      <t>ベット</t>
    </rPh>
    <rPh sb="17" eb="18">
      <t>サダ</t>
    </rPh>
    <rPh sb="26" eb="28">
      <t>セイド</t>
    </rPh>
    <rPh sb="31" eb="33">
      <t>シドウ</t>
    </rPh>
    <rPh sb="34" eb="36">
      <t>ジョゲン</t>
    </rPh>
    <rPh sb="37" eb="38">
      <t>ウ</t>
    </rPh>
    <rPh sb="40" eb="42">
      <t>バアイ</t>
    </rPh>
    <rPh sb="44" eb="46">
      <t>ガイトウ</t>
    </rPh>
    <rPh sb="48" eb="50">
      <t>シドウ</t>
    </rPh>
    <rPh sb="51" eb="53">
      <t>ジョゲン</t>
    </rPh>
    <rPh sb="54" eb="56">
      <t>スウジ</t>
    </rPh>
    <rPh sb="57" eb="59">
      <t>キニュウ</t>
    </rPh>
    <rPh sb="63" eb="65">
      <t>イガイ</t>
    </rPh>
    <rPh sb="66" eb="68">
      <t>クウラン</t>
    </rPh>
    <phoneticPr fontId="17"/>
  </si>
  <si>
    <t>①森林施業、②侵入竹の伐採・除去・利活用、③森林資源の活用、④森林生態、植生、⑤関係人口、⑥組織づくり、⑦安全管理、⑧その他</t>
  </si>
  <si>
    <t>注４</t>
    <rPh sb="0" eb="1">
      <t>チュウ</t>
    </rPh>
    <phoneticPr fontId="17"/>
  </si>
  <si>
    <t>「支出」に記入する額は、自己負担額による支出、国の交付額による支出、都道府県・市町村の支援額による支出の合計額をそれぞれ記入すること。</t>
    <rPh sb="1" eb="3">
      <t>シシュツ</t>
    </rPh>
    <rPh sb="5" eb="7">
      <t>キニュウ</t>
    </rPh>
    <rPh sb="9" eb="10">
      <t>ガク</t>
    </rPh>
    <rPh sb="12" eb="14">
      <t>ジコ</t>
    </rPh>
    <rPh sb="14" eb="16">
      <t>フタン</t>
    </rPh>
    <rPh sb="16" eb="17">
      <t>ガク</t>
    </rPh>
    <rPh sb="20" eb="22">
      <t>シシュツ</t>
    </rPh>
    <rPh sb="23" eb="24">
      <t>クニ</t>
    </rPh>
    <rPh sb="25" eb="27">
      <t>コウフ</t>
    </rPh>
    <rPh sb="27" eb="28">
      <t>ガク</t>
    </rPh>
    <rPh sb="31" eb="33">
      <t>シシュツ</t>
    </rPh>
    <rPh sb="34" eb="38">
      <t>トドウフケン</t>
    </rPh>
    <rPh sb="39" eb="42">
      <t>シチョウソン</t>
    </rPh>
    <rPh sb="43" eb="45">
      <t>シエン</t>
    </rPh>
    <rPh sb="45" eb="46">
      <t>ガク</t>
    </rPh>
    <rPh sb="49" eb="51">
      <t>シシュツ</t>
    </rPh>
    <rPh sb="52" eb="54">
      <t>ゴウケイ</t>
    </rPh>
    <rPh sb="54" eb="55">
      <t>ガク</t>
    </rPh>
    <rPh sb="60" eb="62">
      <t>キニュウ</t>
    </rPh>
    <phoneticPr fontId="17"/>
  </si>
  <si>
    <t>事務所が在する市町村名</t>
    <rPh sb="7" eb="10">
      <t>シチョウソン</t>
    </rPh>
    <rPh sb="10" eb="11">
      <t>メイ</t>
    </rPh>
    <phoneticPr fontId="4"/>
  </si>
  <si>
    <t>対象森林が所在する市町村名</t>
    <rPh sb="0" eb="2">
      <t>タイショウ</t>
    </rPh>
    <rPh sb="2" eb="4">
      <t>シンリン</t>
    </rPh>
    <rPh sb="5" eb="7">
      <t>ショザイ</t>
    </rPh>
    <rPh sb="9" eb="12">
      <t>シチョウソン</t>
    </rPh>
    <rPh sb="12" eb="13">
      <t>メイ</t>
    </rPh>
    <phoneticPr fontId="4"/>
  </si>
  <si>
    <t>構成員数</t>
    <rPh sb="0" eb="3">
      <t>コウセイイン</t>
    </rPh>
    <rPh sb="3" eb="4">
      <t>スウ</t>
    </rPh>
    <phoneticPr fontId="2"/>
  </si>
  <si>
    <t>合計</t>
    <rPh sb="0" eb="2">
      <t>ゴウケイ</t>
    </rPh>
    <phoneticPr fontId="2"/>
  </si>
  <si>
    <t>構成員のうち地域外関係者の数</t>
    <phoneticPr fontId="2"/>
  </si>
  <si>
    <t>（ｈａ）</t>
    <phoneticPr fontId="2"/>
  </si>
  <si>
    <t>地域活動型</t>
    <rPh sb="0" eb="2">
      <t>チイキ</t>
    </rPh>
    <rPh sb="2" eb="4">
      <t>カツドウ</t>
    </rPh>
    <rPh sb="4" eb="5">
      <t>ガタ</t>
    </rPh>
    <phoneticPr fontId="2"/>
  </si>
  <si>
    <t>主たる活動</t>
    <rPh sb="0" eb="1">
      <t>シュ</t>
    </rPh>
    <rPh sb="3" eb="5">
      <t>カツドウ</t>
    </rPh>
    <phoneticPr fontId="2"/>
  </si>
  <si>
    <t>機能強化タイプの延長</t>
    <rPh sb="0" eb="2">
      <t>キノウ</t>
    </rPh>
    <rPh sb="2" eb="4">
      <t>キョウカ</t>
    </rPh>
    <rPh sb="8" eb="10">
      <t>エンチョウ</t>
    </rPh>
    <phoneticPr fontId="4"/>
  </si>
  <si>
    <t>（ｍ）</t>
    <phoneticPr fontId="2"/>
  </si>
  <si>
    <t>関係人口創出・維持の実施</t>
    <rPh sb="0" eb="4">
      <t>カンケイジンコウ</t>
    </rPh>
    <rPh sb="4" eb="6">
      <t>ソウシュツ</t>
    </rPh>
    <rPh sb="7" eb="9">
      <t>イジ</t>
    </rPh>
    <rPh sb="10" eb="12">
      <t>ジッシ</t>
    </rPh>
    <phoneticPr fontId="4"/>
  </si>
  <si>
    <t>関係人口創出・維持の活動を通じて
作業に参加した地域外関係者数（延べ人数）</t>
    <rPh sb="0" eb="2">
      <t>カンケイ</t>
    </rPh>
    <rPh sb="2" eb="4">
      <t>ジンコウ</t>
    </rPh>
    <rPh sb="4" eb="6">
      <t>ソウシュツ</t>
    </rPh>
    <rPh sb="7" eb="9">
      <t>イジ</t>
    </rPh>
    <rPh sb="10" eb="12">
      <t>カツドウ</t>
    </rPh>
    <rPh sb="13" eb="14">
      <t>ツウ</t>
    </rPh>
    <rPh sb="17" eb="19">
      <t>サギョウ</t>
    </rPh>
    <rPh sb="20" eb="22">
      <t>サンカ</t>
    </rPh>
    <rPh sb="24" eb="26">
      <t>チイキ</t>
    </rPh>
    <rPh sb="26" eb="27">
      <t>ガイ</t>
    </rPh>
    <rPh sb="27" eb="29">
      <t>カンケイ</t>
    </rPh>
    <rPh sb="29" eb="30">
      <t>シャ</t>
    </rPh>
    <rPh sb="30" eb="31">
      <t>スウ</t>
    </rPh>
    <rPh sb="32" eb="33">
      <t>ノ</t>
    </rPh>
    <rPh sb="34" eb="36">
      <t>ニンズウ</t>
    </rPh>
    <phoneticPr fontId="4"/>
  </si>
  <si>
    <t>（人）</t>
    <rPh sb="1" eb="2">
      <t>ニン</t>
    </rPh>
    <phoneticPr fontId="2"/>
  </si>
  <si>
    <t>(人)</t>
    <rPh sb="1" eb="2">
      <t>ニン</t>
    </rPh>
    <phoneticPr fontId="2"/>
  </si>
  <si>
    <t>従たる活動</t>
    <phoneticPr fontId="2"/>
  </si>
  <si>
    <t>アドバイザー制度の利用</t>
    <rPh sb="6" eb="8">
      <t>セイド</t>
    </rPh>
    <rPh sb="9" eb="11">
      <t>リヨウ</t>
    </rPh>
    <phoneticPr fontId="2"/>
  </si>
  <si>
    <t>実施に係る収支</t>
    <phoneticPr fontId="4"/>
  </si>
  <si>
    <t>間伐等（除伐・枝打ち含む）の実施面積</t>
    <phoneticPr fontId="2"/>
  </si>
  <si>
    <t>収入　計</t>
    <rPh sb="0" eb="2">
      <t>シュウニュウ</t>
    </rPh>
    <rPh sb="3" eb="4">
      <t>ケイ</t>
    </rPh>
    <phoneticPr fontId="4"/>
  </si>
  <si>
    <t>交付額・支援額　計</t>
    <rPh sb="0" eb="2">
      <t>コウフ</t>
    </rPh>
    <rPh sb="2" eb="3">
      <t>ガク</t>
    </rPh>
    <rPh sb="4" eb="6">
      <t>シエン</t>
    </rPh>
    <rPh sb="6" eb="7">
      <t>ガク</t>
    </rPh>
    <rPh sb="8" eb="9">
      <t>ケイ</t>
    </rPh>
    <phoneticPr fontId="4"/>
  </si>
  <si>
    <t>交付額　計</t>
    <rPh sb="0" eb="2">
      <t>コウフ</t>
    </rPh>
    <rPh sb="2" eb="3">
      <t>ガク</t>
    </rPh>
    <rPh sb="4" eb="5">
      <t>ケイ</t>
    </rPh>
    <phoneticPr fontId="4"/>
  </si>
  <si>
    <t>交付率</t>
    <rPh sb="0" eb="3">
      <t>コウフリツ</t>
    </rPh>
    <phoneticPr fontId="2"/>
  </si>
  <si>
    <t>資機材等整備
（交付金）</t>
    <rPh sb="0" eb="3">
      <t>シキザイ</t>
    </rPh>
    <rPh sb="3" eb="4">
      <t>トウ</t>
    </rPh>
    <rPh sb="4" eb="6">
      <t>セイビ</t>
    </rPh>
    <rPh sb="8" eb="11">
      <t>コウフキン</t>
    </rPh>
    <phoneticPr fontId="4"/>
  </si>
  <si>
    <t>都道府県の支援額</t>
    <rPh sb="0" eb="4">
      <t>トドウフケン</t>
    </rPh>
    <rPh sb="5" eb="7">
      <t>シエン</t>
    </rPh>
    <rPh sb="7" eb="8">
      <t>ガク</t>
    </rPh>
    <phoneticPr fontId="4"/>
  </si>
  <si>
    <t>国・地方公共団体</t>
    <rPh sb="0" eb="1">
      <t>クニ</t>
    </rPh>
    <rPh sb="2" eb="4">
      <t>チホウ</t>
    </rPh>
    <rPh sb="4" eb="6">
      <t>コウキョウ</t>
    </rPh>
    <rPh sb="6" eb="8">
      <t>ダンタイコウキョウダンタイ</t>
    </rPh>
    <phoneticPr fontId="4"/>
  </si>
  <si>
    <t>国</t>
    <rPh sb="0" eb="1">
      <t>クニ</t>
    </rPh>
    <phoneticPr fontId="2"/>
  </si>
  <si>
    <t>（円）</t>
    <rPh sb="1" eb="2">
      <t>エン</t>
    </rPh>
    <phoneticPr fontId="2"/>
  </si>
  <si>
    <t>支出　計</t>
    <rPh sb="0" eb="2">
      <t>シシュツ</t>
    </rPh>
    <rPh sb="3" eb="4">
      <t>ケイ</t>
    </rPh>
    <phoneticPr fontId="4"/>
  </si>
  <si>
    <t>外部委託費</t>
    <rPh sb="0" eb="2">
      <t>ガイブ</t>
    </rPh>
    <rPh sb="2" eb="4">
      <t>イタク</t>
    </rPh>
    <rPh sb="4" eb="5">
      <t>ヒ</t>
    </rPh>
    <phoneticPr fontId="4"/>
  </si>
  <si>
    <t>資機材等整備</t>
    <phoneticPr fontId="4"/>
  </si>
  <si>
    <t>人</t>
    <rPh sb="0" eb="1">
      <t>ニン</t>
    </rPh>
    <phoneticPr fontId="2"/>
  </si>
  <si>
    <t>うち地域外関係者数</t>
    <rPh sb="2" eb="5">
      <t>チイキガイ</t>
    </rPh>
    <rPh sb="5" eb="8">
      <t>カンケイシャ</t>
    </rPh>
    <rPh sb="8" eb="9">
      <t>スウ</t>
    </rPh>
    <phoneticPr fontId="2"/>
  </si>
  <si>
    <t>参加者数（参加同意書人数）</t>
    <rPh sb="0" eb="2">
      <t>サンカ</t>
    </rPh>
    <rPh sb="2" eb="3">
      <t>モノ</t>
    </rPh>
    <rPh sb="3" eb="4">
      <t>スウ</t>
    </rPh>
    <rPh sb="5" eb="7">
      <t>サンカ</t>
    </rPh>
    <rPh sb="7" eb="10">
      <t>ドウイショ</t>
    </rPh>
    <rPh sb="10" eb="12">
      <t>ニンズウ</t>
    </rPh>
    <phoneticPr fontId="2"/>
  </si>
  <si>
    <t>地域とは昭和２５年２月１日時点の市町村</t>
    <rPh sb="0" eb="2">
      <t>チイキ</t>
    </rPh>
    <rPh sb="4" eb="6">
      <t>ショウワ</t>
    </rPh>
    <rPh sb="8" eb="9">
      <t>ネン</t>
    </rPh>
    <rPh sb="10" eb="11">
      <t>ガツ</t>
    </rPh>
    <rPh sb="12" eb="13">
      <t>ニチ</t>
    </rPh>
    <rPh sb="13" eb="15">
      <t>ジテン</t>
    </rPh>
    <rPh sb="16" eb="19">
      <t>シチョウソン</t>
    </rPh>
    <phoneticPr fontId="2"/>
  </si>
  <si>
    <t>面積
（ha）</t>
    <rPh sb="0" eb="2">
      <t>メンセキ</t>
    </rPh>
    <phoneticPr fontId="2"/>
  </si>
  <si>
    <t>採択額（使用額）記入表</t>
    <rPh sb="0" eb="3">
      <t>サイタクガク</t>
    </rPh>
    <rPh sb="4" eb="7">
      <t>シヨウガク</t>
    </rPh>
    <rPh sb="8" eb="11">
      <t>キニュウヒョウ</t>
    </rPh>
    <phoneticPr fontId="2"/>
  </si>
  <si>
    <t>採択額
（使用額）</t>
    <rPh sb="0" eb="2">
      <t>サイタク</t>
    </rPh>
    <rPh sb="2" eb="3">
      <t>ガク</t>
    </rPh>
    <rPh sb="5" eb="8">
      <t>シヨウガク</t>
    </rPh>
    <phoneticPr fontId="2"/>
  </si>
  <si>
    <t>市町村変遷パラパラ地図</t>
  </si>
  <si>
    <t>https://mujina.sakura.ne.jp/history/index.html</t>
    <phoneticPr fontId="2"/>
  </si>
  <si>
    <t>昭和25年2月1日時点市町村区域図</t>
    <rPh sb="0" eb="2">
      <t>ショウワ</t>
    </rPh>
    <rPh sb="4" eb="5">
      <t>ネン</t>
    </rPh>
    <rPh sb="6" eb="7">
      <t>ガツ</t>
    </rPh>
    <rPh sb="8" eb="11">
      <t>ニチジテン</t>
    </rPh>
    <rPh sb="11" eb="17">
      <t>シチョウソンクイキズ</t>
    </rPh>
    <phoneticPr fontId="2"/>
  </si>
  <si>
    <t>海空の道</t>
    <rPh sb="0" eb="1">
      <t>ウミ</t>
    </rPh>
    <rPh sb="1" eb="2">
      <t>ソラ</t>
    </rPh>
    <rPh sb="3" eb="4">
      <t>ミチ</t>
    </rPh>
    <phoneticPr fontId="2"/>
  </si>
  <si>
    <t>千葉市</t>
    <rPh sb="0" eb="3">
      <t>チバシ</t>
    </rPh>
    <phoneticPr fontId="2"/>
  </si>
  <si>
    <t>市原市</t>
    <rPh sb="0" eb="3">
      <t>イチハラシ</t>
    </rPh>
    <phoneticPr fontId="2"/>
  </si>
  <si>
    <t>混合油10ℓ</t>
    <rPh sb="0" eb="3">
      <t>コンゴウユ</t>
    </rPh>
    <phoneticPr fontId="2"/>
  </si>
  <si>
    <t>作業手袋、ノコギリ</t>
    <rPh sb="0" eb="2">
      <t>サギョウ</t>
    </rPh>
    <rPh sb="2" eb="4">
      <t>テブクロ</t>
    </rPh>
    <phoneticPr fontId="2"/>
  </si>
  <si>
    <t>チャップス</t>
    <phoneticPr fontId="2"/>
  </si>
  <si>
    <t>危険木伐採</t>
    <rPh sb="0" eb="2">
      <t>キケン</t>
    </rPh>
    <rPh sb="2" eb="3">
      <t>ボク</t>
    </rPh>
    <rPh sb="3" eb="5">
      <t>バッサイ</t>
    </rPh>
    <phoneticPr fontId="2"/>
  </si>
  <si>
    <t>ソーチェーン、ノコギリ替刃</t>
    <rPh sb="11" eb="13">
      <t>カエバ</t>
    </rPh>
    <phoneticPr fontId="2"/>
  </si>
  <si>
    <t>チェーンソー</t>
    <phoneticPr fontId="2"/>
  </si>
  <si>
    <t>運搬車</t>
    <rPh sb="0" eb="3">
      <t>ウンパンシャ</t>
    </rPh>
    <phoneticPr fontId="2"/>
  </si>
  <si>
    <t>薪割り機</t>
    <rPh sb="0" eb="2">
      <t>マキワ</t>
    </rPh>
    <rPh sb="3" eb="4">
      <t>キ</t>
    </rPh>
    <phoneticPr fontId="2"/>
  </si>
  <si>
    <t>会長宅</t>
    <rPh sb="0" eb="3">
      <t>カイチョウタク</t>
    </rPh>
    <phoneticPr fontId="2"/>
  </si>
  <si>
    <t>活動場所倉庫</t>
    <rPh sb="0" eb="2">
      <t>カツドウ</t>
    </rPh>
    <rPh sb="2" eb="4">
      <t>バショ</t>
    </rPh>
    <rPh sb="4" eb="6">
      <t>ソウコ</t>
    </rPh>
    <phoneticPr fontId="2"/>
  </si>
  <si>
    <t>自己負担額含む活動費計</t>
    <rPh sb="0" eb="2">
      <t>ジコ</t>
    </rPh>
    <rPh sb="2" eb="5">
      <t>フタンガク</t>
    </rPh>
    <rPh sb="5" eb="6">
      <t>フク</t>
    </rPh>
    <rPh sb="7" eb="9">
      <t>カツドウ</t>
    </rPh>
    <rPh sb="9" eb="10">
      <t>ヒ</t>
    </rPh>
    <rPh sb="10" eb="11">
      <t>ケイ</t>
    </rPh>
    <phoneticPr fontId="2"/>
  </si>
  <si>
    <t>交付
区分</t>
    <rPh sb="0" eb="2">
      <t>コウフ</t>
    </rPh>
    <rPh sb="3" eb="5">
      <t>クブン</t>
    </rPh>
    <phoneticPr fontId="2"/>
  </si>
  <si>
    <t>延長
（ｍ）</t>
    <rPh sb="0" eb="2">
      <t>エンチョウ</t>
    </rPh>
    <phoneticPr fontId="2"/>
  </si>
  <si>
    <t>注５</t>
    <rPh sb="0" eb="1">
      <t>チュウ</t>
    </rPh>
    <phoneticPr fontId="17"/>
  </si>
  <si>
    <t>「活動推進費の使用」は、活動推進費の使用の活動を実施した場合に「○」を記入し、それ以外は空欄とすること。</t>
    <rPh sb="37" eb="39">
      <t>イガイ</t>
    </rPh>
    <rPh sb="40" eb="42">
      <t>クウラン</t>
    </rPh>
    <phoneticPr fontId="17"/>
  </si>
  <si>
    <t>注６</t>
    <rPh sb="0" eb="1">
      <t>チュウ</t>
    </rPh>
    <phoneticPr fontId="17"/>
  </si>
  <si>
    <t>構成員のうちの地域外関係者とは、昭和25年２月１日時点で対象森林が所在する市町村の区域外に居住する者とする。</t>
    <phoneticPr fontId="2"/>
  </si>
  <si>
    <t>活動の話し合い、林況調査等</t>
    <rPh sb="0" eb="2">
      <t>カツドウ</t>
    </rPh>
    <rPh sb="3" eb="4">
      <t>ハナ</t>
    </rPh>
    <rPh sb="5" eb="6">
      <t>ア</t>
    </rPh>
    <rPh sb="8" eb="9">
      <t>リン</t>
    </rPh>
    <rPh sb="9" eb="10">
      <t>キョウ</t>
    </rPh>
    <rPh sb="10" eb="12">
      <t>チョウサ</t>
    </rPh>
    <rPh sb="12" eb="13">
      <t>トウ</t>
    </rPh>
    <phoneticPr fontId="4"/>
  </si>
  <si>
    <t>作業道補修（倒木、土砂処理）</t>
    <rPh sb="0" eb="3">
      <t>サギョウドウ</t>
    </rPh>
    <rPh sb="3" eb="5">
      <t>ホシュウ</t>
    </rPh>
    <rPh sb="6" eb="8">
      <t>トウボク</t>
    </rPh>
    <rPh sb="9" eb="11">
      <t>ドシャ</t>
    </rPh>
    <rPh sb="11" eb="13">
      <t>ショリ</t>
    </rPh>
    <phoneticPr fontId="2"/>
  </si>
  <si>
    <t>伐採木処理、バイオネスト作成等</t>
    <rPh sb="14" eb="15">
      <t>トウ</t>
    </rPh>
    <phoneticPr fontId="2"/>
  </si>
  <si>
    <t>伐竹、集積、搬出、竹炭作り等</t>
    <rPh sb="0" eb="1">
      <t>キ</t>
    </rPh>
    <rPh sb="1" eb="2">
      <t>タケ</t>
    </rPh>
    <rPh sb="3" eb="5">
      <t>シュウセキ</t>
    </rPh>
    <rPh sb="6" eb="8">
      <t>ハンシュツ</t>
    </rPh>
    <rPh sb="9" eb="10">
      <t>タケ</t>
    </rPh>
    <rPh sb="10" eb="11">
      <t>スミ</t>
    </rPh>
    <rPh sb="11" eb="12">
      <t>ヅク</t>
    </rPh>
    <rPh sb="13" eb="14">
      <t>ナド</t>
    </rPh>
    <phoneticPr fontId="2"/>
  </si>
  <si>
    <t>地域外関係者作業（伐竹及び搬出）補助等</t>
    <rPh sb="18" eb="19">
      <t>トウ</t>
    </rPh>
    <phoneticPr fontId="2"/>
  </si>
  <si>
    <t>令和７年度　森林・山村多面的機能発揮対策交付金（活動費支出簿：森林機能強化タイプ）</t>
    <rPh sb="0" eb="2">
      <t>レイワ</t>
    </rPh>
    <rPh sb="3" eb="5">
      <t>ネンド</t>
    </rPh>
    <rPh sb="6" eb="8">
      <t>シンリン</t>
    </rPh>
    <rPh sb="9" eb="11">
      <t>サンソン</t>
    </rPh>
    <rPh sb="11" eb="14">
      <t>タメンテキ</t>
    </rPh>
    <rPh sb="14" eb="16">
      <t>キノウ</t>
    </rPh>
    <rPh sb="16" eb="18">
      <t>ハッキ</t>
    </rPh>
    <rPh sb="18" eb="20">
      <t>タイサク</t>
    </rPh>
    <rPh sb="20" eb="23">
      <t>コウフキン</t>
    </rPh>
    <rPh sb="24" eb="26">
      <t>カツドウ</t>
    </rPh>
    <rPh sb="26" eb="27">
      <t>ヒ</t>
    </rPh>
    <rPh sb="27" eb="29">
      <t>シシュツ</t>
    </rPh>
    <rPh sb="29" eb="30">
      <t>ボ</t>
    </rPh>
    <rPh sb="31" eb="33">
      <t>シンリン</t>
    </rPh>
    <rPh sb="33" eb="35">
      <t>キノウ</t>
    </rPh>
    <rPh sb="35" eb="37">
      <t>キョウカ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</si>
</sst>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ee\.m\.d;@"/>
    <numFmt numFmtId="177" formatCode="#,##0_ "/>
    <numFmt numFmtId="178" formatCode="#,##0_);[Red]\(#,##0\)"/>
    <numFmt numFmtId="179" formatCode="#,##0_ ;[Red]\-#,##0\ "/>
    <numFmt numFmtId="180" formatCode="0.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7"/>
      <color rgb="FF000000"/>
      <name val="Noto Sans JP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6" xfId="1" applyFont="1" applyBorder="1">
      <alignment vertical="center"/>
    </xf>
    <xf numFmtId="0" fontId="6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shrinkToFit="1"/>
    </xf>
    <xf numFmtId="0" fontId="3" fillId="0" borderId="0" xfId="1" applyFont="1" applyAlignment="1">
      <alignment horizontal="left" vertical="center" shrinkToFit="1"/>
    </xf>
    <xf numFmtId="56" fontId="3" fillId="0" borderId="1" xfId="1" applyNumberFormat="1" applyFont="1" applyBorder="1" applyAlignment="1">
      <alignment horizontal="right" vertical="center" shrinkToFit="1"/>
    </xf>
    <xf numFmtId="176" fontId="3" fillId="0" borderId="2" xfId="1" applyNumberFormat="1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38" fontId="3" fillId="0" borderId="1" xfId="2" applyFont="1" applyFill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left" vertical="center" shrinkToFit="1"/>
    </xf>
    <xf numFmtId="56" fontId="3" fillId="0" borderId="1" xfId="1" applyNumberFormat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left" vertical="center" shrinkToFit="1"/>
    </xf>
    <xf numFmtId="0" fontId="3" fillId="0" borderId="10" xfId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left" vertical="center" shrinkToFit="1"/>
    </xf>
    <xf numFmtId="0" fontId="9" fillId="0" borderId="0" xfId="1" applyFont="1">
      <alignment vertical="center"/>
    </xf>
    <xf numFmtId="2" fontId="3" fillId="0" borderId="1" xfId="1" applyNumberFormat="1" applyFont="1" applyBorder="1" applyAlignment="1">
      <alignment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3" borderId="18" xfId="0" applyNumberFormat="1" applyFont="1" applyFill="1" applyBorder="1" applyAlignment="1">
      <alignment horizontal="right"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8" fontId="3" fillId="0" borderId="0" xfId="3" applyFont="1" applyBorder="1">
      <alignment vertical="center"/>
    </xf>
    <xf numFmtId="38" fontId="7" fillId="0" borderId="0" xfId="3" applyFont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38" fontId="3" fillId="5" borderId="1" xfId="2" applyFont="1" applyFill="1" applyBorder="1" applyAlignment="1">
      <alignment vertical="center" shrinkToFit="1"/>
    </xf>
    <xf numFmtId="177" fontId="3" fillId="5" borderId="1" xfId="0" applyNumberFormat="1" applyFont="1" applyFill="1" applyBorder="1">
      <alignment vertical="center"/>
    </xf>
    <xf numFmtId="38" fontId="3" fillId="0" borderId="15" xfId="2" applyFont="1" applyFill="1" applyBorder="1" applyAlignment="1">
      <alignment vertical="center" shrinkToFit="1"/>
    </xf>
    <xf numFmtId="0" fontId="3" fillId="0" borderId="15" xfId="1" applyFont="1" applyBorder="1" applyAlignment="1">
      <alignment horizontal="center" vertical="center" shrinkToFit="1"/>
    </xf>
    <xf numFmtId="176" fontId="3" fillId="0" borderId="7" xfId="1" applyNumberFormat="1" applyFont="1" applyBorder="1" applyAlignment="1">
      <alignment horizontal="left" vertical="center" shrinkToFit="1"/>
    </xf>
    <xf numFmtId="178" fontId="3" fillId="5" borderId="1" xfId="0" applyNumberFormat="1" applyFont="1" applyFill="1" applyBorder="1">
      <alignment vertical="center"/>
    </xf>
    <xf numFmtId="0" fontId="3" fillId="4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177" fontId="3" fillId="5" borderId="5" xfId="0" applyNumberFormat="1" applyFont="1" applyFill="1" applyBorder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5" xfId="0" applyFont="1" applyBorder="1">
      <alignment vertical="center"/>
    </xf>
    <xf numFmtId="177" fontId="3" fillId="5" borderId="4" xfId="0" applyNumberFormat="1" applyFont="1" applyFill="1" applyBorder="1">
      <alignment vertical="center"/>
    </xf>
    <xf numFmtId="178" fontId="3" fillId="5" borderId="3" xfId="0" applyNumberFormat="1" applyFont="1" applyFill="1" applyBorder="1">
      <alignment vertical="center"/>
    </xf>
    <xf numFmtId="0" fontId="1" fillId="0" borderId="1" xfId="1" applyBorder="1">
      <alignment vertical="center"/>
    </xf>
    <xf numFmtId="0" fontId="1" fillId="0" borderId="0" xfId="1" applyAlignment="1">
      <alignment vertical="top"/>
    </xf>
    <xf numFmtId="0" fontId="13" fillId="0" borderId="1" xfId="1" applyFont="1" applyBorder="1">
      <alignment vertical="center"/>
    </xf>
    <xf numFmtId="38" fontId="13" fillId="5" borderId="1" xfId="1" applyNumberFormat="1" applyFont="1" applyFill="1" applyBorder="1">
      <alignment vertical="center"/>
    </xf>
    <xf numFmtId="0" fontId="13" fillId="5" borderId="1" xfId="1" applyFont="1" applyFill="1" applyBorder="1" applyAlignment="1">
      <alignment vertical="center" shrinkToFit="1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3" fillId="5" borderId="1" xfId="1" applyFont="1" applyFill="1" applyBorder="1" applyAlignment="1">
      <alignment vertical="center" wrapText="1"/>
    </xf>
    <xf numFmtId="179" fontId="3" fillId="5" borderId="1" xfId="0" applyNumberFormat="1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18" fillId="0" borderId="0" xfId="4" applyFont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8" fillId="5" borderId="1" xfId="1" applyFont="1" applyFill="1" applyBorder="1" applyAlignment="1">
      <alignment vertical="center" wrapText="1"/>
    </xf>
    <xf numFmtId="0" fontId="21" fillId="0" borderId="0" xfId="1" applyFont="1">
      <alignment vertical="center"/>
    </xf>
    <xf numFmtId="38" fontId="3" fillId="5" borderId="1" xfId="1" applyNumberFormat="1" applyFont="1" applyFill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1" fontId="3" fillId="5" borderId="1" xfId="1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38" fontId="8" fillId="0" borderId="9" xfId="3" applyFont="1" applyFill="1" applyBorder="1" applyAlignment="1">
      <alignment vertical="center" shrinkToFit="1"/>
    </xf>
    <xf numFmtId="38" fontId="8" fillId="0" borderId="20" xfId="3" applyFont="1" applyFill="1" applyBorder="1" applyAlignment="1">
      <alignment vertical="center" shrinkToFit="1"/>
    </xf>
    <xf numFmtId="38" fontId="8" fillId="0" borderId="16" xfId="3" applyFont="1" applyFill="1" applyBorder="1" applyAlignment="1">
      <alignment vertical="center" shrinkToFit="1"/>
    </xf>
    <xf numFmtId="38" fontId="8" fillId="5" borderId="25" xfId="3" applyFont="1" applyFill="1" applyBorder="1" applyAlignment="1">
      <alignment vertical="center" shrinkToFit="1"/>
    </xf>
    <xf numFmtId="38" fontId="8" fillId="5" borderId="26" xfId="3" applyFont="1" applyFill="1" applyBorder="1" applyAlignment="1">
      <alignment vertical="center" shrinkToFit="1"/>
    </xf>
    <xf numFmtId="38" fontId="8" fillId="5" borderId="22" xfId="3" applyFont="1" applyFill="1" applyBorder="1" applyAlignment="1">
      <alignment vertical="center" shrinkToFit="1"/>
    </xf>
    <xf numFmtId="38" fontId="8" fillId="5" borderId="19" xfId="3" applyFont="1" applyFill="1" applyBorder="1" applyAlignment="1">
      <alignment vertical="center" shrinkToFit="1"/>
    </xf>
    <xf numFmtId="38" fontId="8" fillId="5" borderId="24" xfId="3" applyFont="1" applyFill="1" applyBorder="1" applyAlignment="1">
      <alignment vertical="center" shrinkToFit="1"/>
    </xf>
    <xf numFmtId="38" fontId="8" fillId="5" borderId="23" xfId="3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8" fillId="0" borderId="7" xfId="3" applyFont="1" applyFill="1" applyBorder="1" applyAlignment="1">
      <alignment vertical="center" shrinkToFit="1"/>
    </xf>
    <xf numFmtId="180" fontId="3" fillId="5" borderId="1" xfId="1" applyNumberFormat="1" applyFont="1" applyFill="1" applyBorder="1" applyAlignment="1">
      <alignment vertical="center" wrapText="1"/>
    </xf>
    <xf numFmtId="0" fontId="22" fillId="0" borderId="0" xfId="0" applyFont="1" applyAlignment="1">
      <alignment horizontal="left" vertical="center" indent="2"/>
    </xf>
    <xf numFmtId="0" fontId="23" fillId="0" borderId="0" xfId="6">
      <alignment vertical="center"/>
    </xf>
    <xf numFmtId="1" fontId="3" fillId="5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 shrinkToFit="1"/>
    </xf>
    <xf numFmtId="0" fontId="3" fillId="0" borderId="5" xfId="1" applyFont="1" applyBorder="1" applyAlignment="1">
      <alignment horizontal="center" vertical="center" wrapText="1" shrinkToFit="1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textRotation="255" wrapText="1" shrinkToFit="1"/>
    </xf>
    <xf numFmtId="0" fontId="3" fillId="0" borderId="3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38" fontId="8" fillId="0" borderId="5" xfId="3" applyFont="1" applyFill="1" applyBorder="1" applyAlignment="1">
      <alignment horizontal="center" vertical="center" shrinkToFit="1"/>
    </xf>
    <xf numFmtId="38" fontId="8" fillId="0" borderId="22" xfId="3" applyFont="1" applyFill="1" applyBorder="1" applyAlignment="1">
      <alignment horizontal="center" vertical="center" shrinkToFit="1"/>
    </xf>
    <xf numFmtId="38" fontId="8" fillId="0" borderId="19" xfId="3" applyFont="1" applyFill="1" applyBorder="1" applyAlignment="1">
      <alignment horizontal="center" vertical="center" shrinkToFit="1"/>
    </xf>
    <xf numFmtId="38" fontId="8" fillId="0" borderId="4" xfId="3" applyFont="1" applyFill="1" applyBorder="1" applyAlignment="1">
      <alignment horizontal="center" vertical="center" shrinkToFit="1"/>
    </xf>
    <xf numFmtId="38" fontId="8" fillId="0" borderId="23" xfId="3" applyFont="1" applyFill="1" applyBorder="1" applyAlignment="1">
      <alignment horizontal="center" vertical="center" shrinkToFit="1"/>
    </xf>
    <xf numFmtId="38" fontId="8" fillId="0" borderId="1" xfId="3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180" fontId="3" fillId="0" borderId="0" xfId="1" applyNumberFormat="1" applyFont="1" applyAlignment="1">
      <alignment vertical="center" wrapText="1"/>
    </xf>
    <xf numFmtId="2" fontId="3" fillId="0" borderId="0" xfId="1" applyNumberFormat="1" applyFont="1" applyAlignment="1">
      <alignment vertical="center" wrapText="1"/>
    </xf>
    <xf numFmtId="1" fontId="3" fillId="0" borderId="0" xfId="1" applyNumberFormat="1" applyFont="1" applyAlignment="1">
      <alignment vertical="center" wrapText="1"/>
    </xf>
    <xf numFmtId="1" fontId="3" fillId="0" borderId="0" xfId="1" applyNumberFormat="1" applyFont="1" applyAlignment="1">
      <alignment horizontal="center" vertical="center" wrapText="1"/>
    </xf>
    <xf numFmtId="38" fontId="3" fillId="0" borderId="0" xfId="1" applyNumberFormat="1" applyFont="1" applyAlignment="1">
      <alignment vertical="center" shrinkToFit="1"/>
    </xf>
    <xf numFmtId="0" fontId="24" fillId="0" borderId="0" xfId="4" applyFont="1" applyAlignment="1">
      <alignment horizontal="right" vertical="center"/>
    </xf>
    <xf numFmtId="0" fontId="24" fillId="0" borderId="0" xfId="4" applyFont="1">
      <alignment vertical="center"/>
    </xf>
    <xf numFmtId="0" fontId="3" fillId="0" borderId="0" xfId="0" applyFont="1" applyAlignment="1">
      <alignment horizontal="center" vertical="center" shrinkToFit="1"/>
    </xf>
    <xf numFmtId="38" fontId="8" fillId="0" borderId="0" xfId="3" applyFont="1" applyFill="1" applyBorder="1" applyAlignment="1">
      <alignment vertical="center" shrinkToFit="1"/>
    </xf>
    <xf numFmtId="0" fontId="3" fillId="0" borderId="28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3" fillId="0" borderId="46" xfId="0" applyFont="1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176" fontId="3" fillId="0" borderId="2" xfId="1" applyNumberFormat="1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176" fontId="3" fillId="0" borderId="11" xfId="1" applyNumberFormat="1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6" fillId="5" borderId="2" xfId="1" applyFont="1" applyFill="1" applyBorder="1" applyAlignment="1">
      <alignment horizontal="left" vertical="center"/>
    </xf>
    <xf numFmtId="0" fontId="0" fillId="5" borderId="7" xfId="0" applyFill="1" applyBorder="1">
      <alignment vertical="center"/>
    </xf>
    <xf numFmtId="0" fontId="6" fillId="2" borderId="2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176" fontId="3" fillId="0" borderId="7" xfId="1" applyNumberFormat="1" applyFont="1" applyBorder="1" applyAlignment="1">
      <alignment horizontal="left" vertical="center" shrinkToFit="1"/>
    </xf>
    <xf numFmtId="56" fontId="3" fillId="0" borderId="2" xfId="1" applyNumberFormat="1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38" fontId="3" fillId="0" borderId="2" xfId="2" applyFont="1" applyFill="1" applyBorder="1" applyAlignment="1">
      <alignment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5" borderId="0" xfId="1" applyFont="1" applyFill="1" applyAlignment="1">
      <alignment horizontal="left" vertical="center"/>
    </xf>
    <xf numFmtId="0" fontId="0" fillId="5" borderId="0" xfId="0" applyFill="1">
      <alignment vertical="center"/>
    </xf>
    <xf numFmtId="0" fontId="0" fillId="0" borderId="0" xfId="0">
      <alignment vertical="center"/>
    </xf>
    <xf numFmtId="0" fontId="3" fillId="0" borderId="29" xfId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33" xfId="1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3" fillId="0" borderId="29" xfId="1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3" fillId="0" borderId="21" xfId="1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0" fontId="3" fillId="0" borderId="30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3" xfId="1" applyFont="1" applyBorder="1" applyAlignment="1">
      <alignment horizontal="center" vertical="center" textRotation="255" wrapText="1"/>
    </xf>
    <xf numFmtId="0" fontId="3" fillId="0" borderId="1" xfId="1" applyFont="1" applyBorder="1" applyAlignment="1">
      <alignment horizontal="center" vertical="center" textRotation="255" wrapText="1"/>
    </xf>
    <xf numFmtId="0" fontId="3" fillId="0" borderId="5" xfId="1" applyFont="1" applyBorder="1" applyAlignment="1">
      <alignment horizontal="center" vertical="center" textRotation="255" wrapText="1"/>
    </xf>
    <xf numFmtId="0" fontId="3" fillId="0" borderId="43" xfId="1" applyFont="1" applyBorder="1" applyAlignment="1">
      <alignment horizontal="center" vertical="center" textRotation="255" wrapText="1"/>
    </xf>
    <xf numFmtId="0" fontId="9" fillId="0" borderId="1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3" fillId="0" borderId="4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textRotation="255" wrapText="1"/>
    </xf>
    <xf numFmtId="0" fontId="3" fillId="0" borderId="16" xfId="1" applyFont="1" applyBorder="1" applyAlignment="1">
      <alignment horizontal="center" vertical="center" textRotation="255" wrapText="1"/>
    </xf>
    <xf numFmtId="0" fontId="3" fillId="0" borderId="14" xfId="1" applyFont="1" applyBorder="1" applyAlignment="1">
      <alignment horizontal="center" vertical="center" textRotation="255" wrapText="1"/>
    </xf>
    <xf numFmtId="0" fontId="3" fillId="0" borderId="13" xfId="1" applyFont="1" applyBorder="1" applyAlignment="1">
      <alignment horizontal="center" vertical="center" textRotation="255" wrapText="1"/>
    </xf>
    <xf numFmtId="0" fontId="3" fillId="0" borderId="29" xfId="1" applyFont="1" applyBorder="1" applyAlignment="1">
      <alignment horizontal="center" vertical="center" textRotation="255" wrapText="1"/>
    </xf>
    <xf numFmtId="0" fontId="3" fillId="0" borderId="30" xfId="1" applyFont="1" applyBorder="1" applyAlignment="1">
      <alignment horizontal="center" vertical="center" textRotation="255" wrapText="1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27" xfId="1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9" fillId="0" borderId="4" xfId="4" applyFont="1" applyBorder="1" applyAlignment="1">
      <alignment horizontal="center" vertical="center" textRotation="255" wrapText="1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38" xfId="1" applyFont="1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0" fontId="3" fillId="0" borderId="4" xfId="1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shrinkToFit="1"/>
    </xf>
  </cellXfs>
  <cellStyles count="7">
    <cellStyle name="ハイパーリンク" xfId="6" builtinId="8"/>
    <cellStyle name="桁区切り" xfId="3" builtinId="6"/>
    <cellStyle name="桁区切り 2" xfId="2" xr:uid="{EBA37096-8D79-4D9A-A4C0-81D8526B8020}"/>
    <cellStyle name="桁区切り 2 3" xfId="5" xr:uid="{11BFEFF5-5C56-4876-944C-3268352615FE}"/>
    <cellStyle name="標準" xfId="0" builtinId="0"/>
    <cellStyle name="標準 4" xfId="1" xr:uid="{C79F9350-1FBF-4DAD-8F79-F7FD00D7D5C0}"/>
    <cellStyle name="標準 4 3" xfId="4" xr:uid="{9BE5EF7B-6824-4EB0-9810-BA0348E6B9A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27</xdr:row>
      <xdr:rowOff>161925</xdr:rowOff>
    </xdr:from>
    <xdr:to>
      <xdr:col>8</xdr:col>
      <xdr:colOff>209550</xdr:colOff>
      <xdr:row>34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8FDCBA-92CB-34A7-B66F-4C61FB006CD0}"/>
            </a:ext>
          </a:extLst>
        </xdr:cNvPr>
        <xdr:cNvSpPr txBox="1"/>
      </xdr:nvSpPr>
      <xdr:spPr>
        <a:xfrm>
          <a:off x="3038475" y="6134100"/>
          <a:ext cx="2724150" cy="15430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使用した金額が採択額に満たない場合は、それぞれの活動内容に使用額を記入してもらいますが、その額については、事務局に相談ください</a:t>
          </a:r>
        </a:p>
      </xdr:txBody>
    </xdr:sp>
    <xdr:clientData/>
  </xdr:twoCellAnchor>
  <xdr:twoCellAnchor>
    <xdr:from>
      <xdr:col>0</xdr:col>
      <xdr:colOff>57150</xdr:colOff>
      <xdr:row>23</xdr:row>
      <xdr:rowOff>95251</xdr:rowOff>
    </xdr:from>
    <xdr:to>
      <xdr:col>3</xdr:col>
      <xdr:colOff>314325</xdr:colOff>
      <xdr:row>26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B95C477-E691-4C0A-9FCA-0F56ABA7166F}"/>
            </a:ext>
          </a:extLst>
        </xdr:cNvPr>
        <xdr:cNvSpPr txBox="1"/>
      </xdr:nvSpPr>
      <xdr:spPr>
        <a:xfrm>
          <a:off x="57150" y="5124451"/>
          <a:ext cx="2809875" cy="65722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黄色のセルには入力しないこと！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14</xdr:col>
      <xdr:colOff>66675</xdr:colOff>
      <xdr:row>52</xdr:row>
      <xdr:rowOff>114300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C3C5675-A8AD-249D-1A67-157AB1BD4613}"/>
            </a:ext>
          </a:extLst>
        </xdr:cNvPr>
        <xdr:cNvGrpSpPr/>
      </xdr:nvGrpSpPr>
      <xdr:grpSpPr>
        <a:xfrm>
          <a:off x="0" y="628650"/>
          <a:ext cx="9667875" cy="12001500"/>
          <a:chOff x="0" y="628650"/>
          <a:chExt cx="9667875" cy="1200150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742D4D18-DACF-42A4-D4B6-07FEC2AB51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28650"/>
            <a:ext cx="9648825" cy="5543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251B8CA6-4AF6-90D3-5B06-F1D0E8586C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4581525"/>
            <a:ext cx="9610725" cy="4762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1030E078-2EDC-7E13-FA72-0B6E9FF1FA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7562850"/>
            <a:ext cx="7467600" cy="5067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11</xdr:row>
      <xdr:rowOff>19050</xdr:rowOff>
    </xdr:from>
    <xdr:to>
      <xdr:col>6</xdr:col>
      <xdr:colOff>3152775</xdr:colOff>
      <xdr:row>14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10DF3DA-41E1-4EBD-8DAB-65AE99F6BA9B}"/>
            </a:ext>
          </a:extLst>
        </xdr:cNvPr>
        <xdr:cNvSpPr txBox="1"/>
      </xdr:nvSpPr>
      <xdr:spPr>
        <a:xfrm>
          <a:off x="6581775" y="3162300"/>
          <a:ext cx="3019425" cy="10382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購入した金額が採択額の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倍（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1/3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補助の場合は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倍）を超える場合は、事務局に相談ください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ujina.sakura.ne.jp/history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7679A-5C68-4C2D-A688-AFF37BDE6943}">
  <dimension ref="A1:I36"/>
  <sheetViews>
    <sheetView view="pageBreakPreview" topLeftCell="A19" zoomScaleNormal="100" zoomScaleSheetLayoutView="100" workbookViewId="0">
      <selection activeCell="L31" sqref="L31"/>
    </sheetView>
  </sheetViews>
  <sheetFormatPr defaultRowHeight="18.75" x14ac:dyDescent="0.4"/>
  <cols>
    <col min="1" max="1" width="19.25" customWidth="1"/>
    <col min="2" max="2" width="5.125" customWidth="1"/>
    <col min="3" max="3" width="9.125" customWidth="1"/>
    <col min="4" max="4" width="7.375" customWidth="1"/>
    <col min="5" max="5" width="1.5" customWidth="1"/>
    <col min="6" max="6" width="16.375" customWidth="1"/>
    <col min="7" max="7" width="5.125" customWidth="1"/>
    <col min="9" max="9" width="4.875" customWidth="1"/>
  </cols>
  <sheetData>
    <row r="1" spans="1:9" x14ac:dyDescent="0.4">
      <c r="A1" s="155" t="s">
        <v>139</v>
      </c>
      <c r="B1" s="155"/>
      <c r="C1" s="155"/>
      <c r="D1" s="155"/>
      <c r="E1" s="75"/>
      <c r="F1" s="77" t="s">
        <v>76</v>
      </c>
      <c r="G1" s="138" t="s">
        <v>144</v>
      </c>
      <c r="H1" s="139"/>
      <c r="I1" s="139"/>
    </row>
    <row r="2" spans="1:9" x14ac:dyDescent="0.4">
      <c r="A2" s="75"/>
      <c r="B2" s="75"/>
      <c r="C2" s="75"/>
      <c r="D2" s="75"/>
      <c r="E2" s="75"/>
      <c r="F2" s="78"/>
      <c r="G2" s="79"/>
      <c r="H2" s="80"/>
      <c r="I2" s="80"/>
    </row>
    <row r="3" spans="1:9" x14ac:dyDescent="0.4">
      <c r="A3" s="28" t="s">
        <v>78</v>
      </c>
      <c r="B3" s="36"/>
      <c r="C3" s="37" t="s">
        <v>47</v>
      </c>
      <c r="D3" s="144"/>
      <c r="E3" s="144"/>
      <c r="F3" s="144"/>
      <c r="G3" s="36"/>
      <c r="H3" s="37" t="s">
        <v>47</v>
      </c>
    </row>
    <row r="4" spans="1:9" ht="7.5" customHeight="1" x14ac:dyDescent="0.4">
      <c r="A4" s="28"/>
      <c r="B4" s="36"/>
      <c r="C4" s="37"/>
      <c r="D4" s="68"/>
      <c r="E4" s="68"/>
      <c r="F4" s="68"/>
      <c r="G4" s="36"/>
      <c r="H4" s="37"/>
    </row>
    <row r="5" spans="1:9" ht="19.5" customHeight="1" x14ac:dyDescent="0.4">
      <c r="A5" s="156" t="s">
        <v>28</v>
      </c>
      <c r="B5" s="153" t="s">
        <v>158</v>
      </c>
      <c r="C5" s="133" t="s">
        <v>140</v>
      </c>
      <c r="D5" s="133" t="s">
        <v>138</v>
      </c>
      <c r="E5" s="90"/>
      <c r="F5" s="156" t="s">
        <v>28</v>
      </c>
      <c r="G5" s="153" t="s">
        <v>158</v>
      </c>
      <c r="H5" s="133" t="s">
        <v>140</v>
      </c>
      <c r="I5" s="133" t="s">
        <v>159</v>
      </c>
    </row>
    <row r="6" spans="1:9" ht="19.5" customHeight="1" x14ac:dyDescent="0.4">
      <c r="A6" s="157"/>
      <c r="B6" s="154"/>
      <c r="C6" s="134"/>
      <c r="D6" s="134"/>
      <c r="E6" s="90"/>
      <c r="F6" s="157"/>
      <c r="G6" s="154"/>
      <c r="H6" s="134"/>
      <c r="I6" s="134"/>
    </row>
    <row r="7" spans="1:9" ht="17.25" customHeight="1" x14ac:dyDescent="0.4">
      <c r="A7" s="150" t="s">
        <v>37</v>
      </c>
      <c r="B7" s="113" t="s">
        <v>49</v>
      </c>
      <c r="C7" s="81">
        <v>38000</v>
      </c>
      <c r="D7" s="145"/>
      <c r="E7" s="90"/>
      <c r="F7" s="150" t="s">
        <v>38</v>
      </c>
      <c r="G7" s="114" t="s">
        <v>49</v>
      </c>
      <c r="H7" s="81">
        <v>64000</v>
      </c>
      <c r="I7" s="135">
        <v>80</v>
      </c>
    </row>
    <row r="8" spans="1:9" ht="17.25" customHeight="1" x14ac:dyDescent="0.4">
      <c r="A8" s="151"/>
      <c r="B8" s="115" t="s">
        <v>50</v>
      </c>
      <c r="C8" s="82">
        <v>6300</v>
      </c>
      <c r="D8" s="146"/>
      <c r="E8" s="90"/>
      <c r="F8" s="151"/>
      <c r="G8" s="115" t="s">
        <v>50</v>
      </c>
      <c r="H8" s="82">
        <v>8000</v>
      </c>
      <c r="I8" s="136"/>
    </row>
    <row r="9" spans="1:9" ht="17.25" customHeight="1" x14ac:dyDescent="0.4">
      <c r="A9" s="151"/>
      <c r="B9" s="116" t="s">
        <v>60</v>
      </c>
      <c r="C9" s="83">
        <v>6300</v>
      </c>
      <c r="D9" s="146"/>
      <c r="E9" s="90"/>
      <c r="F9" s="151"/>
      <c r="G9" s="116" t="s">
        <v>60</v>
      </c>
      <c r="H9" s="83">
        <v>8000</v>
      </c>
      <c r="I9" s="136"/>
    </row>
    <row r="10" spans="1:9" ht="17.25" customHeight="1" x14ac:dyDescent="0.4">
      <c r="A10" s="152"/>
      <c r="B10" s="117" t="s">
        <v>11</v>
      </c>
      <c r="C10" s="84">
        <f>SUM(C7:C9)</f>
        <v>50600</v>
      </c>
      <c r="D10" s="147"/>
      <c r="E10" s="90"/>
      <c r="F10" s="152"/>
      <c r="G10" s="117" t="s">
        <v>11</v>
      </c>
      <c r="H10" s="84">
        <f>SUM(H7:H9)</f>
        <v>80000</v>
      </c>
      <c r="I10" s="137"/>
    </row>
    <row r="11" spans="1:9" ht="17.25" customHeight="1" x14ac:dyDescent="0.4">
      <c r="A11" s="153" t="s">
        <v>79</v>
      </c>
      <c r="B11" s="116" t="s">
        <v>49</v>
      </c>
      <c r="C11" s="81">
        <v>60000</v>
      </c>
      <c r="D11" s="135">
        <v>0.5</v>
      </c>
      <c r="E11" s="90"/>
      <c r="F11" s="150" t="s">
        <v>39</v>
      </c>
      <c r="G11" s="116" t="s">
        <v>49</v>
      </c>
      <c r="H11" s="81">
        <v>50000</v>
      </c>
      <c r="I11" s="80"/>
    </row>
    <row r="12" spans="1:9" ht="17.25" customHeight="1" x14ac:dyDescent="0.4">
      <c r="A12" s="151"/>
      <c r="B12" s="115" t="s">
        <v>50</v>
      </c>
      <c r="C12" s="82">
        <v>10000</v>
      </c>
      <c r="D12" s="136"/>
      <c r="E12" s="90"/>
      <c r="F12" s="151"/>
      <c r="G12" s="115" t="s">
        <v>50</v>
      </c>
      <c r="H12" s="82">
        <v>8300</v>
      </c>
      <c r="I12" s="80"/>
    </row>
    <row r="13" spans="1:9" ht="17.25" customHeight="1" x14ac:dyDescent="0.4">
      <c r="A13" s="151"/>
      <c r="B13" s="116" t="s">
        <v>60</v>
      </c>
      <c r="C13" s="83">
        <v>10000</v>
      </c>
      <c r="D13" s="136"/>
      <c r="E13" s="90"/>
      <c r="F13" s="151"/>
      <c r="G13" s="116" t="s">
        <v>60</v>
      </c>
      <c r="H13" s="83">
        <v>8300</v>
      </c>
      <c r="I13" s="80"/>
    </row>
    <row r="14" spans="1:9" ht="17.25" customHeight="1" x14ac:dyDescent="0.4">
      <c r="A14" s="152"/>
      <c r="B14" s="117" t="s">
        <v>11</v>
      </c>
      <c r="C14" s="84">
        <f>SUM(C11:C13)</f>
        <v>80000</v>
      </c>
      <c r="D14" s="137"/>
      <c r="E14" s="90"/>
      <c r="F14" s="152"/>
      <c r="G14" s="117" t="s">
        <v>11</v>
      </c>
      <c r="H14" s="84">
        <f>SUM(H11:H13)</f>
        <v>66600</v>
      </c>
      <c r="I14" s="80"/>
    </row>
    <row r="15" spans="1:9" ht="17.25" customHeight="1" x14ac:dyDescent="0.4">
      <c r="A15" s="153" t="s">
        <v>80</v>
      </c>
      <c r="B15" s="116" t="s">
        <v>49</v>
      </c>
      <c r="C15" s="81">
        <v>298800</v>
      </c>
      <c r="D15" s="135">
        <v>0.9</v>
      </c>
      <c r="E15" s="90"/>
      <c r="F15" s="150" t="s">
        <v>51</v>
      </c>
      <c r="G15" s="116" t="s">
        <v>49</v>
      </c>
      <c r="H15" s="86">
        <f>+SUM(C7,C11,C15,C19,H7,H11)</f>
        <v>510800</v>
      </c>
      <c r="I15" s="80"/>
    </row>
    <row r="16" spans="1:9" ht="17.25" customHeight="1" x14ac:dyDescent="0.4">
      <c r="A16" s="151"/>
      <c r="B16" s="115" t="s">
        <v>50</v>
      </c>
      <c r="C16" s="82">
        <v>49700</v>
      </c>
      <c r="D16" s="136"/>
      <c r="E16" s="90"/>
      <c r="F16" s="151"/>
      <c r="G16" s="115" t="s">
        <v>50</v>
      </c>
      <c r="H16" s="86">
        <f t="shared" ref="H16:H17" si="0">+SUM(C8,C12,C16,C20,H8,H12)</f>
        <v>82300</v>
      </c>
      <c r="I16" s="80"/>
    </row>
    <row r="17" spans="1:9" ht="17.25" customHeight="1" x14ac:dyDescent="0.4">
      <c r="A17" s="151"/>
      <c r="B17" s="116" t="s">
        <v>60</v>
      </c>
      <c r="C17" s="83">
        <v>49700</v>
      </c>
      <c r="D17" s="136"/>
      <c r="E17" s="90"/>
      <c r="F17" s="151"/>
      <c r="G17" s="116" t="s">
        <v>60</v>
      </c>
      <c r="H17" s="86">
        <f t="shared" si="0"/>
        <v>82300</v>
      </c>
      <c r="I17" s="80"/>
    </row>
    <row r="18" spans="1:9" ht="17.25" customHeight="1" x14ac:dyDescent="0.4">
      <c r="A18" s="152"/>
      <c r="B18" s="117" t="s">
        <v>11</v>
      </c>
      <c r="C18" s="84">
        <f>SUM(C15:C17)</f>
        <v>398200</v>
      </c>
      <c r="D18" s="137"/>
      <c r="E18" s="90"/>
      <c r="F18" s="152"/>
      <c r="G18" s="117" t="s">
        <v>11</v>
      </c>
      <c r="H18" s="85">
        <f>SUM(C10,C22,C18,C14,H10,H14)</f>
        <v>675400</v>
      </c>
      <c r="I18" s="80"/>
    </row>
    <row r="19" spans="1:9" ht="17.25" customHeight="1" x14ac:dyDescent="0.4">
      <c r="A19" s="150" t="s">
        <v>81</v>
      </c>
      <c r="B19" s="116" t="s">
        <v>49</v>
      </c>
      <c r="C19" s="81"/>
      <c r="D19" s="135"/>
      <c r="E19" s="90"/>
      <c r="F19" s="111" t="s">
        <v>68</v>
      </c>
      <c r="G19" s="118" t="s">
        <v>49</v>
      </c>
      <c r="H19" s="81">
        <v>60000</v>
      </c>
      <c r="I19" s="80"/>
    </row>
    <row r="20" spans="1:9" ht="17.25" customHeight="1" x14ac:dyDescent="0.4">
      <c r="A20" s="151"/>
      <c r="B20" s="115" t="s">
        <v>50</v>
      </c>
      <c r="C20" s="82"/>
      <c r="D20" s="136"/>
      <c r="E20" s="90"/>
      <c r="F20" s="111" t="s">
        <v>69</v>
      </c>
      <c r="G20" s="118" t="s">
        <v>49</v>
      </c>
      <c r="H20" s="81">
        <v>80000</v>
      </c>
      <c r="I20" s="80"/>
    </row>
    <row r="21" spans="1:9" ht="17.25" customHeight="1" x14ac:dyDescent="0.4">
      <c r="A21" s="151"/>
      <c r="B21" s="116" t="s">
        <v>60</v>
      </c>
      <c r="C21" s="83"/>
      <c r="D21" s="136"/>
      <c r="E21" s="90"/>
      <c r="F21" s="150" t="s">
        <v>52</v>
      </c>
      <c r="G21" s="116" t="s">
        <v>49</v>
      </c>
      <c r="H21" s="86">
        <f>SUM(H15,H19,H20)</f>
        <v>650800</v>
      </c>
      <c r="I21" s="80"/>
    </row>
    <row r="22" spans="1:9" ht="17.25" customHeight="1" x14ac:dyDescent="0.4">
      <c r="A22" s="152"/>
      <c r="B22" s="117" t="s">
        <v>11</v>
      </c>
      <c r="C22" s="84">
        <f>SUM(C19:C21)</f>
        <v>0</v>
      </c>
      <c r="D22" s="137"/>
      <c r="E22" s="90"/>
      <c r="F22" s="151"/>
      <c r="G22" s="115" t="s">
        <v>50</v>
      </c>
      <c r="H22" s="87">
        <f>+H16</f>
        <v>82300</v>
      </c>
      <c r="I22" s="80"/>
    </row>
    <row r="23" spans="1:9" ht="17.25" customHeight="1" x14ac:dyDescent="0.4">
      <c r="A23" s="80"/>
      <c r="B23" s="80"/>
      <c r="C23" s="80"/>
      <c r="D23" s="90"/>
      <c r="E23" s="90"/>
      <c r="F23" s="151"/>
      <c r="G23" s="116" t="s">
        <v>60</v>
      </c>
      <c r="H23" s="88">
        <f>+H17</f>
        <v>82300</v>
      </c>
      <c r="I23" s="80"/>
    </row>
    <row r="24" spans="1:9" ht="17.25" customHeight="1" x14ac:dyDescent="0.4">
      <c r="A24" s="80"/>
      <c r="B24" s="80"/>
      <c r="C24" s="80"/>
      <c r="D24" s="90"/>
      <c r="E24" s="90"/>
      <c r="F24" s="152"/>
      <c r="G24" s="117" t="s">
        <v>11</v>
      </c>
      <c r="H24" s="89">
        <f>SUM(H21:H23)</f>
        <v>815400</v>
      </c>
      <c r="I24" s="80"/>
    </row>
    <row r="25" spans="1:9" ht="19.5" customHeight="1" x14ac:dyDescent="0.4">
      <c r="A25" s="80"/>
      <c r="B25" s="80"/>
      <c r="C25" s="80"/>
      <c r="D25" s="90"/>
      <c r="E25" s="90"/>
      <c r="F25" s="90"/>
      <c r="G25" s="90"/>
      <c r="H25" s="90"/>
      <c r="I25" s="80"/>
    </row>
    <row r="26" spans="1:9" ht="18.75" customHeight="1" x14ac:dyDescent="0.4">
      <c r="A26" s="80"/>
      <c r="B26" s="80"/>
      <c r="C26" s="80"/>
      <c r="D26" s="90"/>
      <c r="E26" s="90"/>
      <c r="F26" s="142" t="s">
        <v>77</v>
      </c>
      <c r="G26" s="143"/>
      <c r="H26" s="91">
        <v>450000</v>
      </c>
      <c r="I26" s="80"/>
    </row>
    <row r="27" spans="1:9" ht="18.75" customHeight="1" x14ac:dyDescent="0.4">
      <c r="A27" s="80"/>
      <c r="B27" s="80"/>
      <c r="C27" s="80"/>
      <c r="D27" s="90"/>
      <c r="E27" s="90"/>
      <c r="F27" s="131"/>
      <c r="G27" s="131"/>
      <c r="H27" s="132"/>
      <c r="I27" s="80"/>
    </row>
    <row r="28" spans="1:9" x14ac:dyDescent="0.4">
      <c r="A28" s="80"/>
      <c r="B28" s="80"/>
      <c r="C28" s="80"/>
      <c r="D28" s="80"/>
      <c r="E28" s="80"/>
      <c r="F28" s="80"/>
      <c r="G28" s="80"/>
      <c r="H28" s="80"/>
      <c r="I28" s="80"/>
    </row>
    <row r="29" spans="1:9" x14ac:dyDescent="0.4">
      <c r="A29" s="11" t="s">
        <v>104</v>
      </c>
      <c r="B29" s="140" t="s">
        <v>145</v>
      </c>
      <c r="C29" s="141"/>
      <c r="D29" s="80"/>
      <c r="E29" s="80"/>
      <c r="F29" s="80"/>
      <c r="G29" s="80"/>
      <c r="H29" s="80"/>
      <c r="I29" s="80"/>
    </row>
    <row r="30" spans="1:9" x14ac:dyDescent="0.4">
      <c r="A30" s="11" t="s">
        <v>105</v>
      </c>
      <c r="B30" s="140" t="s">
        <v>146</v>
      </c>
      <c r="C30" s="141"/>
      <c r="D30" s="80"/>
      <c r="E30" s="80"/>
      <c r="F30" s="80"/>
      <c r="G30" s="80"/>
      <c r="H30" s="80"/>
      <c r="I30" s="80"/>
    </row>
    <row r="31" spans="1:9" x14ac:dyDescent="0.4">
      <c r="A31" s="50" t="s">
        <v>136</v>
      </c>
      <c r="B31" s="119">
        <v>12</v>
      </c>
      <c r="C31" s="90" t="s">
        <v>134</v>
      </c>
      <c r="D31" s="80"/>
      <c r="E31" s="80"/>
      <c r="F31" s="80"/>
      <c r="G31" s="80"/>
      <c r="H31" s="80"/>
      <c r="I31" s="80"/>
    </row>
    <row r="32" spans="1:9" x14ac:dyDescent="0.4">
      <c r="A32" s="50" t="s">
        <v>135</v>
      </c>
      <c r="B32" s="50">
        <v>3</v>
      </c>
      <c r="C32" s="90" t="s">
        <v>134</v>
      </c>
      <c r="D32" s="80"/>
      <c r="E32" s="80"/>
      <c r="F32" s="80"/>
      <c r="G32" s="80"/>
      <c r="H32" s="80"/>
      <c r="I32" s="80"/>
    </row>
    <row r="33" spans="1:9" x14ac:dyDescent="0.4">
      <c r="A33" s="90"/>
      <c r="B33" s="90"/>
      <c r="C33" s="90"/>
      <c r="D33" s="80"/>
      <c r="E33" s="80"/>
      <c r="F33" s="80"/>
      <c r="G33" s="80"/>
      <c r="H33" s="80"/>
      <c r="I33" s="80"/>
    </row>
    <row r="34" spans="1:9" x14ac:dyDescent="0.4">
      <c r="A34" s="148" t="s">
        <v>137</v>
      </c>
      <c r="B34" s="149"/>
      <c r="C34" s="149"/>
      <c r="D34" s="80"/>
      <c r="E34" s="80"/>
      <c r="F34" s="80"/>
      <c r="G34" s="80"/>
      <c r="H34" s="80"/>
      <c r="I34" s="80"/>
    </row>
    <row r="35" spans="1:9" x14ac:dyDescent="0.4">
      <c r="A35" s="90"/>
      <c r="B35" s="80"/>
      <c r="C35" s="80"/>
      <c r="D35" s="80"/>
      <c r="E35" s="80"/>
      <c r="F35" s="80"/>
      <c r="G35" s="80"/>
      <c r="H35" s="80"/>
      <c r="I35" s="80"/>
    </row>
    <row r="36" spans="1:9" x14ac:dyDescent="0.4">
      <c r="A36" s="26"/>
      <c r="B36" s="26"/>
      <c r="C36" s="26"/>
    </row>
  </sheetData>
  <mergeCells count="28">
    <mergeCell ref="A34:C34"/>
    <mergeCell ref="A19:A22"/>
    <mergeCell ref="G5:G6"/>
    <mergeCell ref="H5:H6"/>
    <mergeCell ref="A1:D1"/>
    <mergeCell ref="F5:F6"/>
    <mergeCell ref="A15:A18"/>
    <mergeCell ref="A11:A14"/>
    <mergeCell ref="A7:A10"/>
    <mergeCell ref="A5:A6"/>
    <mergeCell ref="B5:B6"/>
    <mergeCell ref="C5:C6"/>
    <mergeCell ref="F7:F10"/>
    <mergeCell ref="F11:F14"/>
    <mergeCell ref="F15:F18"/>
    <mergeCell ref="F21:F24"/>
    <mergeCell ref="I5:I6"/>
    <mergeCell ref="I7:I10"/>
    <mergeCell ref="G1:I1"/>
    <mergeCell ref="B29:C29"/>
    <mergeCell ref="B30:C30"/>
    <mergeCell ref="F26:G26"/>
    <mergeCell ref="D3:F3"/>
    <mergeCell ref="D5:D6"/>
    <mergeCell ref="D7:D10"/>
    <mergeCell ref="D11:D14"/>
    <mergeCell ref="D15:D18"/>
    <mergeCell ref="D19:D22"/>
  </mergeCells>
  <phoneticPr fontId="2"/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166ED-228B-47C5-9C08-F8FE05267E3B}">
  <sheetPr>
    <pageSetUpPr fitToPage="1"/>
  </sheetPr>
  <dimension ref="A1:M64"/>
  <sheetViews>
    <sheetView showWhiteSpace="0" view="pageBreakPreview" topLeftCell="A10" zoomScaleNormal="100" zoomScaleSheetLayoutView="100" zoomScalePageLayoutView="96" workbookViewId="0">
      <selection activeCell="D21" sqref="D21"/>
    </sheetView>
  </sheetViews>
  <sheetFormatPr defaultRowHeight="18.75" x14ac:dyDescent="0.4"/>
  <cols>
    <col min="1" max="1" width="16.75" style="26" customWidth="1"/>
    <col min="2" max="2" width="11.125" style="26" customWidth="1"/>
    <col min="3" max="3" width="10.5" style="26" customWidth="1"/>
    <col min="4" max="5" width="9.625" style="26" customWidth="1"/>
    <col min="6" max="7" width="10.875" style="26" customWidth="1"/>
    <col min="8" max="8" width="10.625" style="26" customWidth="1"/>
    <col min="9" max="9" width="12.5" style="26" customWidth="1"/>
    <col min="10" max="10" width="11.25" style="26" customWidth="1"/>
    <col min="11" max="11" width="17.625" style="26" customWidth="1"/>
    <col min="12" max="12" width="14.125" style="26" customWidth="1"/>
    <col min="13" max="13" width="19.75" customWidth="1"/>
    <col min="14" max="14" width="11.625" customWidth="1"/>
    <col min="15" max="15" width="12.5" customWidth="1"/>
    <col min="16" max="16" width="14.875" customWidth="1"/>
    <col min="17" max="17" width="14.375" customWidth="1"/>
    <col min="18" max="18" width="13.5" customWidth="1"/>
    <col min="19" max="19" width="12.5" customWidth="1"/>
  </cols>
  <sheetData>
    <row r="1" spans="1:12" ht="22.5" customHeight="1" x14ac:dyDescent="0.4">
      <c r="B1" s="27" t="s">
        <v>27</v>
      </c>
      <c r="C1" s="28"/>
      <c r="D1" s="28"/>
      <c r="E1" s="28"/>
      <c r="F1" s="65" t="s">
        <v>59</v>
      </c>
      <c r="G1" s="196" t="str">
        <f>+採択額記入表!G1</f>
        <v>海空の道</v>
      </c>
      <c r="H1" s="197"/>
      <c r="I1" s="198"/>
      <c r="K1"/>
      <c r="L1"/>
    </row>
    <row r="2" spans="1:12" ht="22.5" customHeight="1" x14ac:dyDescent="0.4">
      <c r="B2" s="27"/>
      <c r="C2" s="28"/>
      <c r="D2" s="28"/>
      <c r="E2" s="28"/>
      <c r="F2" s="28"/>
      <c r="G2" s="28"/>
      <c r="H2" s="28"/>
      <c r="I2" s="28"/>
      <c r="K2"/>
      <c r="L2"/>
    </row>
    <row r="3" spans="1:12" ht="22.5" customHeight="1" x14ac:dyDescent="0.4">
      <c r="A3" s="193" t="s">
        <v>28</v>
      </c>
      <c r="B3" s="193" t="s">
        <v>48</v>
      </c>
      <c r="C3" s="193" t="s">
        <v>29</v>
      </c>
      <c r="D3" s="193"/>
      <c r="E3" s="193"/>
      <c r="F3" s="193"/>
      <c r="G3" s="193" t="s">
        <v>33</v>
      </c>
      <c r="H3" s="165" t="s">
        <v>53</v>
      </c>
      <c r="I3" s="193" t="s">
        <v>30</v>
      </c>
      <c r="J3" s="193" t="s">
        <v>31</v>
      </c>
    </row>
    <row r="4" spans="1:12" ht="22.5" customHeight="1" x14ac:dyDescent="0.4">
      <c r="A4" s="193"/>
      <c r="B4" s="193"/>
      <c r="C4" s="193" t="s">
        <v>32</v>
      </c>
      <c r="D4" s="193"/>
      <c r="E4" s="193"/>
      <c r="F4" s="193"/>
      <c r="G4" s="194"/>
      <c r="H4" s="195"/>
      <c r="I4" s="193"/>
      <c r="J4" s="193"/>
    </row>
    <row r="5" spans="1:12" ht="22.5" customHeight="1" x14ac:dyDescent="0.4">
      <c r="A5" s="193"/>
      <c r="B5" s="193"/>
      <c r="C5" s="32" t="s">
        <v>34</v>
      </c>
      <c r="D5" s="32" t="s">
        <v>35</v>
      </c>
      <c r="E5" s="32" t="s">
        <v>36</v>
      </c>
      <c r="F5" s="32" t="s">
        <v>11</v>
      </c>
      <c r="G5" s="194"/>
      <c r="H5" s="195"/>
      <c r="I5" s="193"/>
      <c r="J5" s="193"/>
    </row>
    <row r="6" spans="1:12" ht="22.5" customHeight="1" x14ac:dyDescent="0.4">
      <c r="A6" s="38" t="s">
        <v>37</v>
      </c>
      <c r="B6" s="44">
        <f>+採択額記入表!C10</f>
        <v>50600</v>
      </c>
      <c r="C6" s="44">
        <f>+活動!L26</f>
        <v>50000</v>
      </c>
      <c r="D6" s="44">
        <f>+活動!M26</f>
        <v>0</v>
      </c>
      <c r="E6" s="44">
        <f>+活動!N26</f>
        <v>2210</v>
      </c>
      <c r="F6" s="44">
        <f t="shared" ref="F6:F11" si="0">SUM(C6:E6)</f>
        <v>52210</v>
      </c>
      <c r="G6" s="39"/>
      <c r="H6" s="39"/>
      <c r="I6" s="44">
        <f t="shared" ref="I6:I11" si="1">+IF(F6&gt;=B6,B6,F6)</f>
        <v>50600</v>
      </c>
      <c r="J6" s="29"/>
    </row>
    <row r="7" spans="1:12" ht="22.5" customHeight="1" x14ac:dyDescent="0.4">
      <c r="A7" s="35" t="s">
        <v>91</v>
      </c>
      <c r="B7" s="44">
        <f>+採択額記入表!C14</f>
        <v>80000</v>
      </c>
      <c r="C7" s="44">
        <f>+森林活用!L26</f>
        <v>50000</v>
      </c>
      <c r="D7" s="44">
        <f>+森林活用!M26</f>
        <v>40000</v>
      </c>
      <c r="E7" s="44">
        <f>+森林活用!N26</f>
        <v>0</v>
      </c>
      <c r="F7" s="44">
        <f t="shared" si="0"/>
        <v>90000</v>
      </c>
      <c r="G7" s="40"/>
      <c r="H7" s="40"/>
      <c r="I7" s="44">
        <f t="shared" si="1"/>
        <v>80000</v>
      </c>
      <c r="J7" s="29"/>
    </row>
    <row r="8" spans="1:12" ht="22.5" customHeight="1" x14ac:dyDescent="0.4">
      <c r="A8" s="35" t="s">
        <v>88</v>
      </c>
      <c r="B8" s="44">
        <f>+採択額記入表!C18</f>
        <v>398200</v>
      </c>
      <c r="C8" s="44">
        <f>+竹林活用!L26</f>
        <v>380000</v>
      </c>
      <c r="D8" s="44">
        <f>+竹林活用!M26</f>
        <v>0</v>
      </c>
      <c r="E8" s="44">
        <f>+竹林活用!N26</f>
        <v>19800</v>
      </c>
      <c r="F8" s="44">
        <f t="shared" si="0"/>
        <v>399800</v>
      </c>
      <c r="G8" s="40"/>
      <c r="H8" s="40"/>
      <c r="I8" s="44">
        <f t="shared" si="1"/>
        <v>398200</v>
      </c>
      <c r="J8" s="29"/>
    </row>
    <row r="9" spans="1:12" ht="22.5" customHeight="1" x14ac:dyDescent="0.4">
      <c r="A9" s="51" t="s">
        <v>89</v>
      </c>
      <c r="B9" s="44">
        <f>+採択額記入表!C22</f>
        <v>0</v>
      </c>
      <c r="C9" s="44">
        <f>+複業実践!L26</f>
        <v>0</v>
      </c>
      <c r="D9" s="44">
        <f>+複業実践!M26</f>
        <v>0</v>
      </c>
      <c r="E9" s="44">
        <f>+複業実践!N26</f>
        <v>0</v>
      </c>
      <c r="F9" s="44">
        <f t="shared" si="0"/>
        <v>0</v>
      </c>
      <c r="G9" s="40"/>
      <c r="H9" s="40"/>
      <c r="I9" s="44">
        <f t="shared" si="1"/>
        <v>0</v>
      </c>
      <c r="J9" s="29"/>
    </row>
    <row r="10" spans="1:12" ht="22.5" customHeight="1" x14ac:dyDescent="0.4">
      <c r="A10" s="41" t="s">
        <v>38</v>
      </c>
      <c r="B10" s="44">
        <f>+採択額記入表!H10</f>
        <v>80000</v>
      </c>
      <c r="C10" s="44">
        <f>+機能強化!L26</f>
        <v>75000</v>
      </c>
      <c r="D10" s="44">
        <f>+機能強化!M26</f>
        <v>0</v>
      </c>
      <c r="E10" s="44">
        <f>+機能強化!N26</f>
        <v>18300</v>
      </c>
      <c r="F10" s="44">
        <f t="shared" si="0"/>
        <v>93300</v>
      </c>
      <c r="G10" s="39"/>
      <c r="H10" s="39"/>
      <c r="I10" s="44">
        <f t="shared" si="1"/>
        <v>80000</v>
      </c>
      <c r="J10" s="29"/>
    </row>
    <row r="11" spans="1:12" ht="22.5" customHeight="1" x14ac:dyDescent="0.4">
      <c r="A11" s="41" t="s">
        <v>39</v>
      </c>
      <c r="B11" s="44">
        <f>+採択額記入表!H14</f>
        <v>66600</v>
      </c>
      <c r="C11" s="44">
        <f>+関係!L26</f>
        <v>70000</v>
      </c>
      <c r="D11" s="44">
        <f>+関係!M26</f>
        <v>0</v>
      </c>
      <c r="E11" s="44">
        <f>+関係!N26</f>
        <v>0</v>
      </c>
      <c r="F11" s="44">
        <f t="shared" si="0"/>
        <v>70000</v>
      </c>
      <c r="G11" s="39"/>
      <c r="H11" s="39"/>
      <c r="I11" s="44">
        <f t="shared" si="1"/>
        <v>66600</v>
      </c>
      <c r="J11" s="29"/>
    </row>
    <row r="12" spans="1:12" ht="22.5" customHeight="1" x14ac:dyDescent="0.4">
      <c r="A12" s="32" t="s">
        <v>0</v>
      </c>
      <c r="B12" s="44">
        <f>SUM(B6:B11)</f>
        <v>675400</v>
      </c>
      <c r="C12" s="44">
        <f>SUM(C6:C11)</f>
        <v>625000</v>
      </c>
      <c r="D12" s="44">
        <f>SUM(D6:D11)</f>
        <v>40000</v>
      </c>
      <c r="E12" s="44">
        <f>SUM(E6:E11)</f>
        <v>40310</v>
      </c>
      <c r="F12" s="44">
        <f>SUM(F6:F11)</f>
        <v>705310</v>
      </c>
      <c r="G12" s="39"/>
      <c r="H12" s="39"/>
      <c r="I12" s="44">
        <f>SUM(I6:I11)</f>
        <v>675400</v>
      </c>
      <c r="J12" s="29"/>
    </row>
    <row r="13" spans="1:12" ht="22.5" customHeight="1" x14ac:dyDescent="0.4">
      <c r="A13" s="41" t="s">
        <v>54</v>
      </c>
      <c r="B13" s="44">
        <f>+採択額記入表!H19</f>
        <v>60000</v>
      </c>
      <c r="C13" s="40"/>
      <c r="D13" s="40"/>
      <c r="E13" s="40"/>
      <c r="F13" s="40"/>
      <c r="G13" s="44">
        <f>+資機材!D19</f>
        <v>185000</v>
      </c>
      <c r="H13" s="44">
        <f>+IF(資機材!E19&gt;=B13,B13,資機材!E19)</f>
        <v>60000</v>
      </c>
      <c r="I13" s="44">
        <f>+H13</f>
        <v>60000</v>
      </c>
      <c r="J13" s="29"/>
    </row>
    <row r="14" spans="1:12" ht="22.5" customHeight="1" x14ac:dyDescent="0.4">
      <c r="A14" s="41" t="s">
        <v>55</v>
      </c>
      <c r="B14" s="44">
        <f>+採択額記入表!H20</f>
        <v>80000</v>
      </c>
      <c r="C14" s="40"/>
      <c r="D14" s="40"/>
      <c r="E14" s="40"/>
      <c r="F14" s="40"/>
      <c r="G14" s="44">
        <f>+資機材!D24</f>
        <v>231000</v>
      </c>
      <c r="H14" s="44">
        <f>+IF(資機材!E24&gt;=B14,B14,資機材!E24)</f>
        <v>77000</v>
      </c>
      <c r="I14" s="44">
        <f>+H14</f>
        <v>77000</v>
      </c>
      <c r="J14" s="29"/>
    </row>
    <row r="15" spans="1:12" ht="22.5" customHeight="1" x14ac:dyDescent="0.4">
      <c r="A15" s="42" t="s">
        <v>40</v>
      </c>
      <c r="B15" s="48">
        <f>B12+B13+B14</f>
        <v>815400</v>
      </c>
      <c r="C15" s="48">
        <f>C12+C13+C14</f>
        <v>625000</v>
      </c>
      <c r="D15" s="48">
        <f>D12+D13+D14</f>
        <v>40000</v>
      </c>
      <c r="E15" s="48">
        <f>E12+E13+E14</f>
        <v>40310</v>
      </c>
      <c r="F15" s="48">
        <f>F12+F13+F14</f>
        <v>705310</v>
      </c>
      <c r="G15" s="48">
        <f>+G13+G14</f>
        <v>416000</v>
      </c>
      <c r="H15" s="48">
        <f>+H13+H14</f>
        <v>137000</v>
      </c>
      <c r="I15" s="48">
        <f>I12+I13+I14</f>
        <v>812400</v>
      </c>
      <c r="J15" s="54"/>
    </row>
    <row r="16" spans="1:12" ht="22.5" customHeight="1" x14ac:dyDescent="0.4">
      <c r="A16" s="42" t="s">
        <v>57</v>
      </c>
      <c r="B16" s="30"/>
      <c r="C16" s="30"/>
      <c r="D16" s="30"/>
      <c r="E16" s="30"/>
      <c r="F16" s="30"/>
      <c r="G16" s="30"/>
      <c r="H16" s="30"/>
      <c r="J16" s="48">
        <f>+F12+G15</f>
        <v>1121310</v>
      </c>
    </row>
    <row r="17" spans="1:13" ht="22.5" customHeight="1" x14ac:dyDescent="0.4">
      <c r="C17" s="49" t="s">
        <v>37</v>
      </c>
      <c r="D17" s="50" t="s">
        <v>90</v>
      </c>
      <c r="E17" s="50" t="s">
        <v>88</v>
      </c>
      <c r="F17" s="51" t="s">
        <v>38</v>
      </c>
      <c r="G17" s="53" t="s">
        <v>39</v>
      </c>
      <c r="H17" s="69" t="s">
        <v>58</v>
      </c>
      <c r="I17" s="69" t="s">
        <v>89</v>
      </c>
      <c r="J17" s="69" t="s">
        <v>11</v>
      </c>
      <c r="M17" s="26"/>
    </row>
    <row r="18" spans="1:13" ht="22.5" customHeight="1" thickBot="1" x14ac:dyDescent="0.45">
      <c r="A18" s="185" t="s">
        <v>41</v>
      </c>
      <c r="B18" s="31" t="s">
        <v>42</v>
      </c>
      <c r="C18" s="52">
        <f>+I6</f>
        <v>50600</v>
      </c>
      <c r="D18" s="52">
        <f>+I7</f>
        <v>80000</v>
      </c>
      <c r="E18" s="52">
        <f>+I8</f>
        <v>398200</v>
      </c>
      <c r="F18" s="52">
        <f>+I10</f>
        <v>80000</v>
      </c>
      <c r="G18" s="52">
        <f>+I11</f>
        <v>66600</v>
      </c>
      <c r="H18" s="55">
        <f>+H15</f>
        <v>137000</v>
      </c>
      <c r="I18" s="55">
        <f>+J13+J14</f>
        <v>0</v>
      </c>
      <c r="J18" s="56">
        <f>SUM(C18:H18)</f>
        <v>812400</v>
      </c>
      <c r="K18" s="64" t="s">
        <v>72</v>
      </c>
      <c r="M18" s="26"/>
    </row>
    <row r="19" spans="1:13" ht="22.5" customHeight="1" thickBot="1" x14ac:dyDescent="0.45">
      <c r="A19" s="186"/>
      <c r="B19" s="32" t="s">
        <v>43</v>
      </c>
      <c r="C19" s="44">
        <f>+F6-I6</f>
        <v>1610</v>
      </c>
      <c r="D19" s="44">
        <f>+F7-I7</f>
        <v>10000</v>
      </c>
      <c r="E19" s="44">
        <f>+F8-I8</f>
        <v>1600</v>
      </c>
      <c r="F19" s="44">
        <f>+F10-I10</f>
        <v>13300</v>
      </c>
      <c r="G19" s="44">
        <f>+F11-I11</f>
        <v>3400</v>
      </c>
      <c r="H19" s="44">
        <f>+G15-H15</f>
        <v>279000</v>
      </c>
      <c r="I19" s="44">
        <f>+F9-I9</f>
        <v>0</v>
      </c>
      <c r="J19" s="56">
        <f>SUM(C19:H19)</f>
        <v>308910</v>
      </c>
      <c r="K19" s="33">
        <f>J18</f>
        <v>812400</v>
      </c>
      <c r="M19" s="26"/>
    </row>
    <row r="20" spans="1:13" ht="22.5" customHeight="1" x14ac:dyDescent="0.4"/>
    <row r="21" spans="1:13" ht="22.5" customHeight="1" thickBot="1" x14ac:dyDescent="0.45">
      <c r="A21" s="32" t="s">
        <v>73</v>
      </c>
      <c r="F21" s="187" t="s">
        <v>44</v>
      </c>
      <c r="G21" s="188"/>
      <c r="H21" s="188"/>
      <c r="I21" s="44">
        <f>+採択額記入表!H26</f>
        <v>450000</v>
      </c>
      <c r="J21" s="34"/>
      <c r="K21" s="64" t="s">
        <v>157</v>
      </c>
    </row>
    <row r="22" spans="1:13" ht="22.5" customHeight="1" thickBot="1" x14ac:dyDescent="0.45">
      <c r="A22" s="67">
        <f>B15</f>
        <v>815400</v>
      </c>
      <c r="F22" s="189" t="s">
        <v>45</v>
      </c>
      <c r="G22" s="190"/>
      <c r="H22" s="190"/>
      <c r="I22" s="44">
        <f>J18-I21</f>
        <v>362400</v>
      </c>
      <c r="J22" s="35"/>
      <c r="K22" s="33">
        <f>+J18+J19</f>
        <v>1121310</v>
      </c>
    </row>
    <row r="23" spans="1:13" ht="22.5" customHeight="1" x14ac:dyDescent="0.4">
      <c r="F23" s="191" t="s">
        <v>46</v>
      </c>
      <c r="G23" s="192"/>
      <c r="H23" s="192"/>
      <c r="I23" s="48">
        <f>B15-J18</f>
        <v>3000</v>
      </c>
      <c r="J23" s="35"/>
    </row>
    <row r="24" spans="1:13" ht="25.5" customHeight="1" x14ac:dyDescent="0.4">
      <c r="I24" s="30"/>
    </row>
    <row r="26" spans="1:13" ht="14.25" customHeight="1" x14ac:dyDescent="0.4"/>
    <row r="61" ht="15.75" customHeight="1" x14ac:dyDescent="0.4"/>
    <row r="62" ht="15.75" customHeight="1" x14ac:dyDescent="0.4"/>
    <row r="63" ht="15.75" customHeight="1" x14ac:dyDescent="0.4"/>
    <row r="64" ht="16.5" customHeight="1" x14ac:dyDescent="0.4"/>
  </sheetData>
  <mergeCells count="13">
    <mergeCell ref="J3:J5"/>
    <mergeCell ref="C4:F4"/>
    <mergeCell ref="G3:G5"/>
    <mergeCell ref="H3:H5"/>
    <mergeCell ref="G1:I1"/>
    <mergeCell ref="I3:I5"/>
    <mergeCell ref="A18:A19"/>
    <mergeCell ref="F21:H21"/>
    <mergeCell ref="F22:H22"/>
    <mergeCell ref="F23:H23"/>
    <mergeCell ref="A3:A5"/>
    <mergeCell ref="B3:B5"/>
    <mergeCell ref="C3:F3"/>
  </mergeCells>
  <phoneticPr fontId="2"/>
  <pageMargins left="0.51181102362204722" right="0.51181102362204722" top="0.74803149606299213" bottom="0.35433070866141736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B754-0B80-49F3-B194-942F787C2901}">
  <sheetPr>
    <tabColor theme="0" tint="-4.9989318521683403E-2"/>
    <pageSetUpPr fitToPage="1"/>
  </sheetPr>
  <dimension ref="A1:AF22"/>
  <sheetViews>
    <sheetView showGridLines="0" topLeftCell="A4" zoomScale="70" zoomScaleNormal="70" workbookViewId="0">
      <selection activeCell="C26" sqref="C26"/>
    </sheetView>
  </sheetViews>
  <sheetFormatPr defaultRowHeight="18.75" x14ac:dyDescent="0.4"/>
  <cols>
    <col min="1" max="1" width="9" style="1"/>
    <col min="2" max="2" width="9.125" style="1" customWidth="1"/>
    <col min="3" max="5" width="9" style="1"/>
    <col min="6" max="9" width="4.625" style="1" customWidth="1"/>
    <col min="10" max="10" width="4.5" style="1" customWidth="1"/>
    <col min="11" max="11" width="6.375" style="1" customWidth="1"/>
    <col min="12" max="12" width="5.5" style="1" bestFit="1" customWidth="1"/>
    <col min="13" max="17" width="4.875" style="1" customWidth="1"/>
    <col min="18" max="18" width="9.25" style="1" bestFit="1" customWidth="1"/>
    <col min="19" max="16384" width="9" style="1"/>
  </cols>
  <sheetData>
    <row r="1" spans="1:32" s="4" customFormat="1" ht="14.25" x14ac:dyDescent="0.4">
      <c r="A1" s="70"/>
    </row>
    <row r="2" spans="1:32" s="4" customFormat="1" ht="14.25" x14ac:dyDescent="0.4">
      <c r="A2" s="71" t="s">
        <v>92</v>
      </c>
    </row>
    <row r="3" spans="1:32" s="4" customFormat="1" ht="21" x14ac:dyDescent="0.4">
      <c r="A3" s="24"/>
    </row>
    <row r="4" spans="1:32" s="4" customFormat="1" ht="21" x14ac:dyDescent="0.4">
      <c r="A4" s="224" t="s">
        <v>23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</row>
    <row r="5" spans="1:32" s="4" customFormat="1" ht="36.75" customHeight="1" x14ac:dyDescent="0.4">
      <c r="A5" s="222" t="s">
        <v>22</v>
      </c>
      <c r="B5" s="222" t="s">
        <v>21</v>
      </c>
      <c r="C5" s="222" t="s">
        <v>104</v>
      </c>
      <c r="D5" s="222" t="s">
        <v>105</v>
      </c>
      <c r="E5" s="222" t="s">
        <v>20</v>
      </c>
      <c r="F5" s="238" t="s">
        <v>106</v>
      </c>
      <c r="G5" s="239"/>
      <c r="H5" s="244" t="s">
        <v>19</v>
      </c>
      <c r="I5" s="245"/>
      <c r="J5" s="245"/>
      <c r="K5" s="245"/>
      <c r="L5" s="245"/>
      <c r="M5" s="245"/>
      <c r="N5" s="245"/>
      <c r="O5" s="245"/>
      <c r="P5" s="246"/>
      <c r="Q5" s="99"/>
      <c r="R5" s="225" t="s">
        <v>120</v>
      </c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7"/>
      <c r="AF5" s="236" t="s">
        <v>18</v>
      </c>
    </row>
    <row r="6" spans="1:32" s="4" customFormat="1" ht="27" customHeight="1" x14ac:dyDescent="0.4">
      <c r="A6" s="213"/>
      <c r="B6" s="213"/>
      <c r="C6" s="213"/>
      <c r="D6" s="213"/>
      <c r="E6" s="213"/>
      <c r="F6" s="240"/>
      <c r="G6" s="241"/>
      <c r="H6" s="199" t="s">
        <v>111</v>
      </c>
      <c r="I6" s="200"/>
      <c r="J6" s="201"/>
      <c r="K6" s="199" t="s">
        <v>118</v>
      </c>
      <c r="L6" s="200"/>
      <c r="M6" s="200"/>
      <c r="N6" s="200"/>
      <c r="O6" s="200"/>
      <c r="P6" s="201"/>
      <c r="Q6" s="100"/>
      <c r="R6" s="199" t="s">
        <v>17</v>
      </c>
      <c r="S6" s="200"/>
      <c r="T6" s="200"/>
      <c r="U6" s="200"/>
      <c r="V6" s="200"/>
      <c r="W6" s="200"/>
      <c r="X6" s="200"/>
      <c r="Y6" s="201"/>
      <c r="Z6" s="228" t="s">
        <v>16</v>
      </c>
      <c r="AA6" s="229"/>
      <c r="AB6" s="229"/>
      <c r="AC6" s="229"/>
      <c r="AD6" s="229"/>
      <c r="AE6" s="229"/>
      <c r="AF6" s="236"/>
    </row>
    <row r="7" spans="1:32" s="4" customFormat="1" ht="27" customHeight="1" x14ac:dyDescent="0.4">
      <c r="A7" s="213"/>
      <c r="B7" s="213"/>
      <c r="C7" s="213"/>
      <c r="D7" s="213"/>
      <c r="E7" s="213"/>
      <c r="F7" s="240"/>
      <c r="G7" s="241"/>
      <c r="H7" s="248"/>
      <c r="I7" s="249"/>
      <c r="J7" s="250"/>
      <c r="K7" s="217"/>
      <c r="L7" s="218"/>
      <c r="M7" s="218"/>
      <c r="N7" s="218"/>
      <c r="O7" s="218"/>
      <c r="P7" s="219"/>
      <c r="Q7" s="100"/>
      <c r="R7" s="220" t="s">
        <v>122</v>
      </c>
      <c r="S7" s="223" t="s">
        <v>15</v>
      </c>
      <c r="T7" s="199" t="s">
        <v>128</v>
      </c>
      <c r="U7" s="200"/>
      <c r="V7" s="200"/>
      <c r="W7" s="200"/>
      <c r="X7" s="200"/>
      <c r="Y7" s="201"/>
      <c r="Z7" s="213" t="s">
        <v>131</v>
      </c>
      <c r="AA7" s="213" t="s">
        <v>3</v>
      </c>
      <c r="AB7" s="213" t="s">
        <v>132</v>
      </c>
      <c r="AC7" s="213" t="s">
        <v>1</v>
      </c>
      <c r="AD7" s="230" t="s">
        <v>133</v>
      </c>
      <c r="AE7" s="231"/>
      <c r="AF7" s="236"/>
    </row>
    <row r="8" spans="1:32" s="4" customFormat="1" ht="27" customHeight="1" x14ac:dyDescent="0.4">
      <c r="A8" s="213"/>
      <c r="B8" s="213"/>
      <c r="C8" s="213"/>
      <c r="D8" s="213"/>
      <c r="E8" s="213"/>
      <c r="F8" s="210" t="s">
        <v>107</v>
      </c>
      <c r="G8" s="210" t="s">
        <v>108</v>
      </c>
      <c r="H8" s="101"/>
      <c r="I8" s="100"/>
      <c r="J8" s="102"/>
      <c r="K8" s="212" t="s">
        <v>121</v>
      </c>
      <c r="L8" s="212" t="s">
        <v>112</v>
      </c>
      <c r="M8" s="212" t="s">
        <v>114</v>
      </c>
      <c r="N8" s="210" t="s">
        <v>115</v>
      </c>
      <c r="O8" s="212" t="s">
        <v>93</v>
      </c>
      <c r="P8" s="212" t="s">
        <v>94</v>
      </c>
      <c r="Q8" s="100"/>
      <c r="R8" s="221"/>
      <c r="S8" s="221"/>
      <c r="T8" s="213" t="s">
        <v>123</v>
      </c>
      <c r="U8" s="206" t="s">
        <v>124</v>
      </c>
      <c r="V8" s="103" t="s">
        <v>129</v>
      </c>
      <c r="W8" s="104"/>
      <c r="X8" s="206" t="s">
        <v>127</v>
      </c>
      <c r="Y8" s="208" t="s">
        <v>14</v>
      </c>
      <c r="Z8" s="213"/>
      <c r="AA8" s="213"/>
      <c r="AB8" s="213"/>
      <c r="AC8" s="213"/>
      <c r="AD8" s="230"/>
      <c r="AE8" s="231"/>
      <c r="AF8" s="236"/>
    </row>
    <row r="9" spans="1:32" s="4" customFormat="1" ht="152.25" customHeight="1" x14ac:dyDescent="0.4">
      <c r="A9" s="213"/>
      <c r="B9" s="213"/>
      <c r="C9" s="213"/>
      <c r="D9" s="213"/>
      <c r="E9" s="213"/>
      <c r="F9" s="243"/>
      <c r="G9" s="243"/>
      <c r="H9" s="251" t="s">
        <v>110</v>
      </c>
      <c r="I9" s="252"/>
      <c r="J9" s="253" t="s">
        <v>89</v>
      </c>
      <c r="K9" s="211"/>
      <c r="L9" s="211"/>
      <c r="M9" s="211"/>
      <c r="N9" s="211"/>
      <c r="O9" s="211"/>
      <c r="P9" s="211"/>
      <c r="Q9" s="247" t="s">
        <v>119</v>
      </c>
      <c r="R9" s="221"/>
      <c r="S9" s="221"/>
      <c r="T9" s="214"/>
      <c r="U9" s="207"/>
      <c r="V9" s="234" t="s">
        <v>126</v>
      </c>
      <c r="W9" s="235"/>
      <c r="X9" s="207"/>
      <c r="Y9" s="209"/>
      <c r="Z9" s="213"/>
      <c r="AA9" s="213"/>
      <c r="AB9" s="213"/>
      <c r="AC9" s="213"/>
      <c r="AD9" s="232"/>
      <c r="AE9" s="233"/>
      <c r="AF9" s="236"/>
    </row>
    <row r="10" spans="1:32" s="4" customFormat="1" ht="152.25" customHeight="1" x14ac:dyDescent="0.4">
      <c r="A10" s="213"/>
      <c r="B10" s="213"/>
      <c r="C10" s="213"/>
      <c r="D10" s="213"/>
      <c r="E10" s="213"/>
      <c r="F10" s="243"/>
      <c r="G10" s="243"/>
      <c r="H10" s="204" t="s">
        <v>91</v>
      </c>
      <c r="I10" s="215" t="s">
        <v>88</v>
      </c>
      <c r="J10" s="253"/>
      <c r="K10" s="211"/>
      <c r="L10" s="211"/>
      <c r="M10" s="211"/>
      <c r="N10" s="211"/>
      <c r="O10" s="211"/>
      <c r="P10" s="211"/>
      <c r="Q10" s="247"/>
      <c r="R10" s="221"/>
      <c r="S10" s="221"/>
      <c r="T10" s="214"/>
      <c r="U10" s="207"/>
      <c r="V10" s="202" t="s">
        <v>125</v>
      </c>
      <c r="W10" s="203"/>
      <c r="X10" s="207"/>
      <c r="Y10" s="209"/>
      <c r="Z10" s="213"/>
      <c r="AA10" s="213"/>
      <c r="AB10" s="213"/>
      <c r="AC10" s="213"/>
      <c r="AD10" s="202" t="s">
        <v>125</v>
      </c>
      <c r="AE10" s="203"/>
      <c r="AF10" s="236"/>
    </row>
    <row r="11" spans="1:32" s="4" customFormat="1" ht="136.5" customHeight="1" x14ac:dyDescent="0.4">
      <c r="A11" s="213"/>
      <c r="B11" s="213"/>
      <c r="C11" s="213"/>
      <c r="D11" s="213"/>
      <c r="E11" s="213"/>
      <c r="F11" s="243"/>
      <c r="G11" s="243"/>
      <c r="H11" s="205"/>
      <c r="I11" s="216"/>
      <c r="J11" s="254"/>
      <c r="K11" s="211"/>
      <c r="L11" s="211"/>
      <c r="M11" s="211"/>
      <c r="N11" s="211"/>
      <c r="O11" s="211"/>
      <c r="P11" s="211"/>
      <c r="Q11" s="214"/>
      <c r="R11" s="222"/>
      <c r="S11" s="222"/>
      <c r="T11" s="214"/>
      <c r="U11" s="207"/>
      <c r="V11" s="105" t="s">
        <v>13</v>
      </c>
      <c r="W11" s="105" t="s">
        <v>12</v>
      </c>
      <c r="X11" s="207"/>
      <c r="Y11" s="209"/>
      <c r="Z11" s="213"/>
      <c r="AA11" s="213"/>
      <c r="AB11" s="213"/>
      <c r="AC11" s="213"/>
      <c r="AD11" s="106" t="s">
        <v>13</v>
      </c>
      <c r="AE11" s="106" t="s">
        <v>12</v>
      </c>
      <c r="AF11" s="237"/>
    </row>
    <row r="12" spans="1:32" s="4" customFormat="1" ht="25.5" customHeight="1" x14ac:dyDescent="0.4">
      <c r="A12" s="107"/>
      <c r="B12" s="107"/>
      <c r="C12" s="242"/>
      <c r="D12" s="242"/>
      <c r="E12" s="242"/>
      <c r="F12" s="108" t="s">
        <v>117</v>
      </c>
      <c r="G12" s="108" t="s">
        <v>117</v>
      </c>
      <c r="H12" s="108" t="s">
        <v>109</v>
      </c>
      <c r="I12" s="108" t="s">
        <v>109</v>
      </c>
      <c r="J12" s="108" t="s">
        <v>109</v>
      </c>
      <c r="K12" s="108" t="s">
        <v>109</v>
      </c>
      <c r="L12" s="108" t="s">
        <v>113</v>
      </c>
      <c r="M12" s="109"/>
      <c r="N12" s="108" t="s">
        <v>116</v>
      </c>
      <c r="O12" s="109"/>
      <c r="P12" s="108"/>
      <c r="Q12" s="108"/>
      <c r="R12" s="108" t="s">
        <v>130</v>
      </c>
      <c r="S12" s="108" t="s">
        <v>130</v>
      </c>
      <c r="T12" s="108" t="s">
        <v>130</v>
      </c>
      <c r="U12" s="108" t="s">
        <v>130</v>
      </c>
      <c r="V12" s="108" t="s">
        <v>130</v>
      </c>
      <c r="W12" s="108" t="s">
        <v>130</v>
      </c>
      <c r="X12" s="108" t="s">
        <v>130</v>
      </c>
      <c r="Y12" s="108" t="s">
        <v>130</v>
      </c>
      <c r="Z12" s="108" t="s">
        <v>130</v>
      </c>
      <c r="AA12" s="108" t="s">
        <v>130</v>
      </c>
      <c r="AB12" s="108" t="s">
        <v>130</v>
      </c>
      <c r="AC12" s="108" t="s">
        <v>130</v>
      </c>
      <c r="AD12" s="108" t="s">
        <v>130</v>
      </c>
      <c r="AE12" s="108" t="s">
        <v>130</v>
      </c>
      <c r="AF12" s="110"/>
    </row>
    <row r="13" spans="1:32" s="4" customFormat="1" ht="59.25" customHeight="1" x14ac:dyDescent="0.4">
      <c r="A13" s="98" t="s">
        <v>74</v>
      </c>
      <c r="B13" s="72" t="s">
        <v>75</v>
      </c>
      <c r="C13" s="97" t="str">
        <f>+採択額記入表!B29</f>
        <v>千葉市</v>
      </c>
      <c r="D13" s="97" t="str">
        <f>++採択額記入表!B30</f>
        <v>市原市</v>
      </c>
      <c r="E13" s="97" t="str">
        <f>+採択額記入表!G1</f>
        <v>海空の道</v>
      </c>
      <c r="F13" s="66">
        <f>+IF(採択額記入表!B31&gt;0,採択額記入表!B31,"")</f>
        <v>12</v>
      </c>
      <c r="G13" s="66">
        <f>+IF(採択額記入表!B32&gt;0,採択額記入表!B32,"")</f>
        <v>3</v>
      </c>
      <c r="H13" s="92">
        <f>+IF(採択額記入表!D11&gt;0,採択額記入表!D11,"")</f>
        <v>0.5</v>
      </c>
      <c r="I13" s="92">
        <f>+IF(採択額記入表!D15&gt;0,採択額記入表!D15,"")</f>
        <v>0.9</v>
      </c>
      <c r="J13" s="92" t="str">
        <f>+IF(採択額記入表!D19&gt;0,採択額記入表!D19,"")</f>
        <v/>
      </c>
      <c r="K13" s="25"/>
      <c r="L13" s="76">
        <f>+IF(採択額記入表!I7&gt;0,採択額記入表!I7,"")</f>
        <v>80</v>
      </c>
      <c r="M13" s="95" t="str">
        <f>+IF(採択額記入表!H14&gt;0,"〇","")</f>
        <v>〇</v>
      </c>
      <c r="N13" s="96"/>
      <c r="O13" s="95" t="str">
        <f>+IF((採択額記入表!H19+採択額記入表!H20)&gt;0,"〇","")</f>
        <v>〇</v>
      </c>
      <c r="P13" s="95" t="str">
        <f>+IF(採択額記入表!C10&gt;0,"〇","")</f>
        <v>〇</v>
      </c>
      <c r="Q13" s="96"/>
      <c r="R13" s="74">
        <f>+SUM(S13+T13)</f>
        <v>1121310</v>
      </c>
      <c r="S13" s="74">
        <f>確認表!J19</f>
        <v>308910</v>
      </c>
      <c r="T13" s="74">
        <f>+U13+X13+Y13</f>
        <v>812400</v>
      </c>
      <c r="U13" s="74">
        <f>+採択額記入表!H15+確認表!H18</f>
        <v>647800</v>
      </c>
      <c r="V13" s="74">
        <f>確認表!H13</f>
        <v>60000</v>
      </c>
      <c r="W13" s="74">
        <f>確認表!H14</f>
        <v>77000</v>
      </c>
      <c r="X13" s="74">
        <f>採択額記入表!H22</f>
        <v>82300</v>
      </c>
      <c r="Y13" s="74">
        <f>採択額記入表!H23</f>
        <v>82300</v>
      </c>
      <c r="Z13" s="74">
        <f>SUM(AA13:AE13)</f>
        <v>1121310</v>
      </c>
      <c r="AA13" s="74">
        <f>確認表!C12</f>
        <v>625000</v>
      </c>
      <c r="AB13" s="74">
        <f>+確認表!D12</f>
        <v>40000</v>
      </c>
      <c r="AC13" s="74">
        <f>確認表!E15</f>
        <v>40310</v>
      </c>
      <c r="AD13" s="74">
        <f>確認表!G13</f>
        <v>185000</v>
      </c>
      <c r="AE13" s="74">
        <f>確認表!G14</f>
        <v>231000</v>
      </c>
      <c r="AF13" s="112"/>
    </row>
    <row r="14" spans="1:32" s="4" customFormat="1" ht="22.5" customHeight="1" x14ac:dyDescent="0.4">
      <c r="A14" s="120"/>
      <c r="B14" s="121"/>
      <c r="C14" s="122"/>
      <c r="D14" s="122"/>
      <c r="E14" s="122"/>
      <c r="F14" s="123"/>
      <c r="G14" s="123"/>
      <c r="H14" s="124"/>
      <c r="I14" s="124"/>
      <c r="J14" s="124"/>
      <c r="K14" s="125"/>
      <c r="L14" s="126"/>
      <c r="M14" s="127"/>
      <c r="N14" s="127"/>
      <c r="O14" s="127"/>
      <c r="P14" s="127"/>
      <c r="Q14" s="127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0"/>
    </row>
    <row r="15" spans="1:32" s="4" customFormat="1" ht="21" customHeight="1" x14ac:dyDescent="0.4">
      <c r="A15" s="129" t="s">
        <v>95</v>
      </c>
      <c r="B15" s="130" t="s">
        <v>96</v>
      </c>
    </row>
    <row r="16" spans="1:32" s="4" customFormat="1" ht="21" customHeight="1" x14ac:dyDescent="0.4">
      <c r="A16" s="129" t="s">
        <v>97</v>
      </c>
      <c r="B16" s="130" t="s">
        <v>98</v>
      </c>
    </row>
    <row r="17" spans="1:32" s="4" customFormat="1" ht="21" customHeight="1" x14ac:dyDescent="0.4">
      <c r="A17" s="129" t="s">
        <v>99</v>
      </c>
      <c r="B17" s="130" t="s">
        <v>100</v>
      </c>
    </row>
    <row r="18" spans="1:32" s="4" customFormat="1" ht="21" customHeight="1" x14ac:dyDescent="0.4">
      <c r="A18" s="129"/>
      <c r="B18" s="130" t="s">
        <v>101</v>
      </c>
    </row>
    <row r="19" spans="1:32" s="4" customFormat="1" ht="21" customHeight="1" x14ac:dyDescent="0.4">
      <c r="A19" s="129" t="s">
        <v>102</v>
      </c>
      <c r="B19" s="130" t="s">
        <v>103</v>
      </c>
    </row>
    <row r="20" spans="1:32" x14ac:dyDescent="0.4">
      <c r="A20" s="129" t="s">
        <v>160</v>
      </c>
      <c r="B20" s="130" t="s">
        <v>161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x14ac:dyDescent="0.4">
      <c r="A21" s="129" t="s">
        <v>162</v>
      </c>
      <c r="B21" s="3" t="s">
        <v>163</v>
      </c>
    </row>
    <row r="22" spans="1:32" x14ac:dyDescent="0.4">
      <c r="B22" s="73"/>
    </row>
  </sheetData>
  <mergeCells count="42">
    <mergeCell ref="H5:P5"/>
    <mergeCell ref="Q9:Q11"/>
    <mergeCell ref="H6:J7"/>
    <mergeCell ref="H9:I9"/>
    <mergeCell ref="J9:J11"/>
    <mergeCell ref="C5:C12"/>
    <mergeCell ref="D5:D12"/>
    <mergeCell ref="E5:E12"/>
    <mergeCell ref="F8:F11"/>
    <mergeCell ref="G8:G11"/>
    <mergeCell ref="A5:A11"/>
    <mergeCell ref="B5:B11"/>
    <mergeCell ref="A4:AF4"/>
    <mergeCell ref="R5:AE5"/>
    <mergeCell ref="Z6:AE6"/>
    <mergeCell ref="AC7:AC11"/>
    <mergeCell ref="AD7:AE9"/>
    <mergeCell ref="V9:W9"/>
    <mergeCell ref="AF5:AF11"/>
    <mergeCell ref="AA7:AA11"/>
    <mergeCell ref="AB7:AB11"/>
    <mergeCell ref="K8:K11"/>
    <mergeCell ref="L8:L11"/>
    <mergeCell ref="M8:M11"/>
    <mergeCell ref="O8:O11"/>
    <mergeCell ref="F5:G7"/>
    <mergeCell ref="R6:Y6"/>
    <mergeCell ref="AD10:AE10"/>
    <mergeCell ref="H10:H11"/>
    <mergeCell ref="V10:W10"/>
    <mergeCell ref="T7:Y7"/>
    <mergeCell ref="X8:X11"/>
    <mergeCell ref="Y8:Y11"/>
    <mergeCell ref="N8:N11"/>
    <mergeCell ref="P8:P11"/>
    <mergeCell ref="T8:T11"/>
    <mergeCell ref="U8:U11"/>
    <mergeCell ref="I10:I11"/>
    <mergeCell ref="K6:P7"/>
    <mergeCell ref="Z7:Z11"/>
    <mergeCell ref="R7:R11"/>
    <mergeCell ref="S7:S11"/>
  </mergeCells>
  <phoneticPr fontId="2"/>
  <pageMargins left="0.70866141732283472" right="0.70866141732283472" top="1.1417322834645669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62EC-A995-4B51-96AE-44449A63C969}">
  <dimension ref="A1:K1"/>
  <sheetViews>
    <sheetView topLeftCell="A28" workbookViewId="0">
      <selection activeCell="K2" sqref="K2"/>
    </sheetView>
  </sheetViews>
  <sheetFormatPr defaultRowHeight="18.75" x14ac:dyDescent="0.4"/>
  <sheetData>
    <row r="1" spans="1:11" ht="29.25" x14ac:dyDescent="0.4">
      <c r="A1" s="93" t="s">
        <v>141</v>
      </c>
      <c r="E1" s="94" t="s">
        <v>142</v>
      </c>
      <c r="K1" t="s">
        <v>143</v>
      </c>
    </row>
  </sheetData>
  <phoneticPr fontId="2"/>
  <hyperlinks>
    <hyperlink ref="E1" r:id="rId1" xr:uid="{A46B41D6-5F3A-4B4A-8241-5ECBE5811978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62D41-2E0E-4751-9998-3C9FCC908E9F}">
  <sheetPr>
    <tabColor theme="0" tint="-4.9989318521683403E-2"/>
    <pageSetUpPr fitToPage="1"/>
  </sheetPr>
  <dimension ref="A1:R26"/>
  <sheetViews>
    <sheetView showGridLines="0" showZeros="0" view="pageBreakPreview" zoomScaleNormal="100" zoomScaleSheetLayoutView="100" workbookViewId="0">
      <pane ySplit="7" topLeftCell="A8" activePane="bottomLeft" state="frozen"/>
      <selection pane="bottomLeft" activeCell="B9" sqref="B9:C9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s="58" customFormat="1" ht="33" x14ac:dyDescent="0.4">
      <c r="A1" s="158" t="s">
        <v>82</v>
      </c>
      <c r="B1" s="158"/>
      <c r="C1" s="158"/>
      <c r="D1" s="158"/>
      <c r="E1" s="158"/>
      <c r="F1" s="158"/>
      <c r="G1" s="158"/>
      <c r="H1" s="158"/>
      <c r="I1" s="158"/>
      <c r="J1" s="159"/>
      <c r="K1" s="159"/>
      <c r="L1" s="159"/>
      <c r="M1" s="159"/>
      <c r="N1" s="159"/>
      <c r="O1" s="159"/>
    </row>
    <row r="2" spans="1:18" ht="18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</row>
    <row r="3" spans="1:18" ht="18" customHeight="1" x14ac:dyDescent="0.4">
      <c r="A3" s="170" t="s">
        <v>9</v>
      </c>
      <c r="B3" s="143"/>
      <c r="C3" s="168" t="str">
        <f>+採択額記入表!G1</f>
        <v>海空の道</v>
      </c>
      <c r="D3" s="169"/>
      <c r="E3" s="2"/>
      <c r="F3" s="3"/>
      <c r="G3" s="3"/>
      <c r="H3" s="3"/>
      <c r="I3" s="3"/>
      <c r="J3" s="3"/>
      <c r="K3" s="1"/>
    </row>
    <row r="4" spans="1:18" ht="7.5" customHeight="1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64" t="s">
        <v>8</v>
      </c>
      <c r="B5" s="164" t="s">
        <v>7</v>
      </c>
      <c r="C5" s="165"/>
      <c r="D5" s="164" t="s">
        <v>6</v>
      </c>
      <c r="E5" s="164"/>
      <c r="F5" s="164"/>
      <c r="G5" s="164" t="s">
        <v>5</v>
      </c>
      <c r="H5" s="19"/>
      <c r="I5" s="164" t="s">
        <v>8</v>
      </c>
      <c r="J5" s="164" t="s">
        <v>7</v>
      </c>
      <c r="K5" s="165"/>
      <c r="L5" s="164" t="s">
        <v>6</v>
      </c>
      <c r="M5" s="164"/>
      <c r="N5" s="164"/>
      <c r="O5" s="172" t="s">
        <v>5</v>
      </c>
    </row>
    <row r="6" spans="1:18" x14ac:dyDescent="0.4">
      <c r="A6" s="164"/>
      <c r="B6" s="165"/>
      <c r="C6" s="165"/>
      <c r="D6" s="164" t="s">
        <v>3</v>
      </c>
      <c r="E6" s="171" t="s">
        <v>2</v>
      </c>
      <c r="F6" s="164" t="s">
        <v>1</v>
      </c>
      <c r="G6" s="164"/>
      <c r="H6" s="19"/>
      <c r="I6" s="164"/>
      <c r="J6" s="165"/>
      <c r="K6" s="165"/>
      <c r="L6" s="164" t="s">
        <v>3</v>
      </c>
      <c r="M6" s="171" t="s">
        <v>2</v>
      </c>
      <c r="N6" s="164" t="s">
        <v>1</v>
      </c>
      <c r="O6" s="173"/>
    </row>
    <row r="7" spans="1:18" x14ac:dyDescent="0.4">
      <c r="A7" s="164"/>
      <c r="B7" s="165"/>
      <c r="C7" s="165"/>
      <c r="D7" s="164"/>
      <c r="E7" s="171"/>
      <c r="F7" s="164"/>
      <c r="G7" s="164"/>
      <c r="H7" s="19"/>
      <c r="I7" s="164"/>
      <c r="J7" s="165"/>
      <c r="K7" s="165"/>
      <c r="L7" s="164"/>
      <c r="M7" s="171"/>
      <c r="N7" s="164"/>
      <c r="O7" s="174"/>
      <c r="Q7" s="63" t="s">
        <v>65</v>
      </c>
    </row>
    <row r="8" spans="1:18" ht="21" customHeight="1" x14ac:dyDescent="0.4">
      <c r="A8" s="7">
        <v>45932</v>
      </c>
      <c r="B8" s="160" t="s">
        <v>147</v>
      </c>
      <c r="C8" s="161"/>
      <c r="D8" s="10"/>
      <c r="E8" s="10"/>
      <c r="F8" s="10">
        <v>2210</v>
      </c>
      <c r="G8" s="11">
        <v>1</v>
      </c>
      <c r="H8" s="20"/>
      <c r="I8" s="7"/>
      <c r="J8" s="160"/>
      <c r="K8" s="161"/>
      <c r="L8" s="10"/>
      <c r="M8" s="10"/>
      <c r="N8" s="10"/>
      <c r="O8" s="11"/>
      <c r="Q8" s="63" t="s">
        <v>66</v>
      </c>
    </row>
    <row r="9" spans="1:18" ht="21" customHeight="1" x14ac:dyDescent="0.4">
      <c r="A9" s="7">
        <v>45708</v>
      </c>
      <c r="B9" s="160" t="s">
        <v>164</v>
      </c>
      <c r="C9" s="161"/>
      <c r="D9" s="10">
        <v>50000</v>
      </c>
      <c r="E9" s="10"/>
      <c r="F9" s="10"/>
      <c r="G9" s="11">
        <v>2</v>
      </c>
      <c r="H9" s="20"/>
      <c r="I9" s="7"/>
      <c r="J9" s="160"/>
      <c r="K9" s="161"/>
      <c r="L9" s="10"/>
      <c r="M9" s="10"/>
      <c r="N9" s="10"/>
      <c r="O9" s="11"/>
      <c r="P9" s="57"/>
      <c r="Q9" s="62" t="s">
        <v>64</v>
      </c>
      <c r="R9" s="61" t="s">
        <v>63</v>
      </c>
    </row>
    <row r="10" spans="1:18" ht="21" customHeight="1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59" t="s">
        <v>61</v>
      </c>
      <c r="Q10" s="60">
        <f>+採択額記入表!C10</f>
        <v>50600</v>
      </c>
      <c r="R10" s="166" t="str">
        <f>+IF(Q11&gt;=Q10,"OK","不足")</f>
        <v>OK</v>
      </c>
    </row>
    <row r="11" spans="1:18" ht="21" customHeight="1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59" t="s">
        <v>62</v>
      </c>
      <c r="Q11" s="60">
        <f>+L26+M26+N26</f>
        <v>52210</v>
      </c>
      <c r="R11" s="167"/>
    </row>
    <row r="12" spans="1:18" ht="21" customHeight="1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50000</v>
      </c>
      <c r="E26" s="10">
        <f>SUM(E8:E25)</f>
        <v>0</v>
      </c>
      <c r="F26" s="10">
        <f>SUM(F8:F25)</f>
        <v>2210</v>
      </c>
      <c r="G26" s="11"/>
      <c r="H26" s="20"/>
      <c r="I26" s="14" t="s">
        <v>0</v>
      </c>
      <c r="J26" s="162"/>
      <c r="K26" s="163"/>
      <c r="L26" s="43">
        <f>SUM(D26+SUM(L8:L25))</f>
        <v>50000</v>
      </c>
      <c r="M26" s="43">
        <f>SUM(E26)+SUM(M8:M25)</f>
        <v>0</v>
      </c>
      <c r="N26" s="43">
        <f>SUM(F26)+SUM(N8:N25)</f>
        <v>2210</v>
      </c>
      <c r="O26" s="22"/>
    </row>
  </sheetData>
  <mergeCells count="56">
    <mergeCell ref="R10:R11"/>
    <mergeCell ref="C3:D3"/>
    <mergeCell ref="A3:B3"/>
    <mergeCell ref="A5:A7"/>
    <mergeCell ref="D5:F5"/>
    <mergeCell ref="I5:I7"/>
    <mergeCell ref="G5:G7"/>
    <mergeCell ref="D6:D7"/>
    <mergeCell ref="E6:E7"/>
    <mergeCell ref="F6:F7"/>
    <mergeCell ref="L5:N5"/>
    <mergeCell ref="O5:O7"/>
    <mergeCell ref="L6:L7"/>
    <mergeCell ref="M6:M7"/>
    <mergeCell ref="N6:N7"/>
    <mergeCell ref="B17:C17"/>
    <mergeCell ref="B18:C18"/>
    <mergeCell ref="B19:C19"/>
    <mergeCell ref="B5:C7"/>
    <mergeCell ref="B8:C8"/>
    <mergeCell ref="B9:C9"/>
    <mergeCell ref="B10:C10"/>
    <mergeCell ref="B11:C11"/>
    <mergeCell ref="B12:C12"/>
    <mergeCell ref="J13:K13"/>
    <mergeCell ref="J15:K15"/>
    <mergeCell ref="J16:K16"/>
    <mergeCell ref="B26:C26"/>
    <mergeCell ref="J5:K7"/>
    <mergeCell ref="J8:K8"/>
    <mergeCell ref="J9:K9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A1:O1"/>
    <mergeCell ref="J23:K23"/>
    <mergeCell ref="J24:K24"/>
    <mergeCell ref="J25:K25"/>
    <mergeCell ref="J26:K26"/>
    <mergeCell ref="B14:C14"/>
    <mergeCell ref="J14:K14"/>
    <mergeCell ref="J17:K17"/>
    <mergeCell ref="J18:K18"/>
    <mergeCell ref="J19:K19"/>
    <mergeCell ref="J20:K20"/>
    <mergeCell ref="J21:K21"/>
    <mergeCell ref="J22:K22"/>
    <mergeCell ref="J10:K10"/>
    <mergeCell ref="J11:K11"/>
    <mergeCell ref="J12:K12"/>
  </mergeCells>
  <phoneticPr fontId="2"/>
  <dataValidations disablePrompts="1"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6BF6A4D7-1160-4F1A-B96A-6842FF505A3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6413-54EC-49F1-8F9D-812CAA4F62E9}">
  <sheetPr>
    <tabColor theme="0" tint="-4.9989318521683403E-2"/>
    <pageSetUpPr fitToPage="1"/>
  </sheetPr>
  <dimension ref="A1:R26"/>
  <sheetViews>
    <sheetView showGridLines="0" showZeros="0" view="pageBreakPreview" zoomScaleNormal="100" zoomScaleSheetLayoutView="100" workbookViewId="0">
      <pane ySplit="7" topLeftCell="A8" activePane="bottomLeft" state="frozen"/>
      <selection pane="bottomLeft" activeCell="B10" sqref="B10:C10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ht="33" x14ac:dyDescent="0.4">
      <c r="A1" s="158" t="s">
        <v>85</v>
      </c>
      <c r="B1" s="158"/>
      <c r="C1" s="158"/>
      <c r="D1" s="158"/>
      <c r="E1" s="158"/>
      <c r="F1" s="158"/>
      <c r="G1" s="158"/>
      <c r="H1" s="158"/>
      <c r="I1" s="158"/>
      <c r="J1" s="159"/>
      <c r="K1" s="159"/>
      <c r="L1" s="159"/>
      <c r="M1" s="159"/>
      <c r="N1" s="159"/>
      <c r="O1" s="159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ht="22.5" customHeight="1" x14ac:dyDescent="0.4">
      <c r="A3" s="170" t="s">
        <v>9</v>
      </c>
      <c r="B3" s="143"/>
      <c r="C3" s="168" t="str">
        <f>+採択額記入表!G1</f>
        <v>海空の道</v>
      </c>
      <c r="D3" s="169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64" t="s">
        <v>8</v>
      </c>
      <c r="B5" s="164" t="s">
        <v>7</v>
      </c>
      <c r="C5" s="165"/>
      <c r="D5" s="164" t="s">
        <v>6</v>
      </c>
      <c r="E5" s="164"/>
      <c r="F5" s="164"/>
      <c r="G5" s="172" t="s">
        <v>5</v>
      </c>
      <c r="H5" s="19"/>
      <c r="I5" s="164" t="s">
        <v>8</v>
      </c>
      <c r="J5" s="164" t="s">
        <v>7</v>
      </c>
      <c r="K5" s="165"/>
      <c r="L5" s="164" t="s">
        <v>6</v>
      </c>
      <c r="M5" s="164"/>
      <c r="N5" s="164"/>
      <c r="O5" s="172" t="s">
        <v>5</v>
      </c>
    </row>
    <row r="6" spans="1:18" x14ac:dyDescent="0.4">
      <c r="A6" s="164"/>
      <c r="B6" s="165"/>
      <c r="C6" s="165"/>
      <c r="D6" s="164" t="s">
        <v>3</v>
      </c>
      <c r="E6" s="171" t="s">
        <v>2</v>
      </c>
      <c r="F6" s="164" t="s">
        <v>1</v>
      </c>
      <c r="G6" s="173"/>
      <c r="H6" s="19"/>
      <c r="I6" s="164"/>
      <c r="J6" s="165"/>
      <c r="K6" s="165"/>
      <c r="L6" s="164" t="s">
        <v>3</v>
      </c>
      <c r="M6" s="171" t="s">
        <v>2</v>
      </c>
      <c r="N6" s="164" t="s">
        <v>1</v>
      </c>
      <c r="O6" s="173"/>
    </row>
    <row r="7" spans="1:18" x14ac:dyDescent="0.4">
      <c r="A7" s="164"/>
      <c r="B7" s="165"/>
      <c r="C7" s="165"/>
      <c r="D7" s="164"/>
      <c r="E7" s="171"/>
      <c r="F7" s="164"/>
      <c r="G7" s="174"/>
      <c r="H7" s="19"/>
      <c r="I7" s="164"/>
      <c r="J7" s="165"/>
      <c r="K7" s="165"/>
      <c r="L7" s="164"/>
      <c r="M7" s="171"/>
      <c r="N7" s="164"/>
      <c r="O7" s="174"/>
      <c r="Q7" s="63" t="s">
        <v>65</v>
      </c>
    </row>
    <row r="8" spans="1:18" ht="21" customHeight="1" x14ac:dyDescent="0.4">
      <c r="A8" s="7">
        <v>45945</v>
      </c>
      <c r="B8" s="8" t="s">
        <v>150</v>
      </c>
      <c r="C8" s="9"/>
      <c r="D8" s="10"/>
      <c r="E8" s="10">
        <v>40000</v>
      </c>
      <c r="F8" s="10"/>
      <c r="G8" s="11">
        <v>3</v>
      </c>
      <c r="H8" s="20"/>
      <c r="I8" s="7"/>
      <c r="J8" s="160"/>
      <c r="K8" s="161"/>
      <c r="L8" s="10"/>
      <c r="M8" s="10"/>
      <c r="N8" s="10"/>
      <c r="O8" s="11"/>
      <c r="Q8" s="63" t="s">
        <v>66</v>
      </c>
    </row>
    <row r="9" spans="1:18" ht="21" customHeight="1" x14ac:dyDescent="0.4">
      <c r="A9" s="7">
        <v>45708</v>
      </c>
      <c r="B9" s="160" t="s">
        <v>166</v>
      </c>
      <c r="C9" s="161"/>
      <c r="D9" s="10">
        <v>50000</v>
      </c>
      <c r="E9" s="10"/>
      <c r="F9" s="10"/>
      <c r="G9" s="11">
        <v>4</v>
      </c>
      <c r="H9" s="20"/>
      <c r="I9" s="7"/>
      <c r="J9" s="160"/>
      <c r="K9" s="161"/>
      <c r="L9" s="10"/>
      <c r="M9" s="10"/>
      <c r="N9" s="10"/>
      <c r="O9" s="11"/>
      <c r="P9" s="57"/>
      <c r="Q9" s="62" t="s">
        <v>64</v>
      </c>
      <c r="R9" s="61" t="s">
        <v>63</v>
      </c>
    </row>
    <row r="10" spans="1:18" ht="21" customHeight="1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59" t="s">
        <v>61</v>
      </c>
      <c r="Q10" s="60">
        <f>+採択額記入表!C14</f>
        <v>80000</v>
      </c>
      <c r="R10" s="166" t="str">
        <f>+IF(Q11&gt;=Q10,"OK","不足")</f>
        <v>OK</v>
      </c>
    </row>
    <row r="11" spans="1:18" ht="21" customHeight="1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59" t="s">
        <v>62</v>
      </c>
      <c r="Q11" s="60">
        <f>+L26+M26+N26</f>
        <v>90000</v>
      </c>
      <c r="R11" s="167"/>
    </row>
    <row r="12" spans="1:18" ht="21" customHeight="1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50000</v>
      </c>
      <c r="E26" s="10">
        <f>SUM(E8:E25)</f>
        <v>40000</v>
      </c>
      <c r="F26" s="10">
        <f>SUM(F8:F25)</f>
        <v>0</v>
      </c>
      <c r="G26" s="11"/>
      <c r="H26" s="20"/>
      <c r="I26" s="14" t="s">
        <v>0</v>
      </c>
      <c r="J26" s="162"/>
      <c r="K26" s="163"/>
      <c r="L26" s="43">
        <f>SUM(D26+SUM(L8:L25))</f>
        <v>50000</v>
      </c>
      <c r="M26" s="43">
        <f>SUM(E26)+SUM(M8:M25)</f>
        <v>40000</v>
      </c>
      <c r="N26" s="43">
        <f>SUM(F26)+SUM(N8:N25)</f>
        <v>0</v>
      </c>
      <c r="O26" s="22"/>
    </row>
  </sheetData>
  <mergeCells count="55">
    <mergeCell ref="R10:R11"/>
    <mergeCell ref="C3:D3"/>
    <mergeCell ref="N6:N7"/>
    <mergeCell ref="A1:O1"/>
    <mergeCell ref="A3:B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  <mergeCell ref="L6:L7"/>
    <mergeCell ref="M6:M7"/>
    <mergeCell ref="J8:K8"/>
    <mergeCell ref="J9:K9"/>
    <mergeCell ref="J10:K10"/>
    <mergeCell ref="B11:C11"/>
    <mergeCell ref="J11:K11"/>
    <mergeCell ref="B12:C12"/>
    <mergeCell ref="J12:K12"/>
    <mergeCell ref="B10:C10"/>
    <mergeCell ref="B13:C13"/>
    <mergeCell ref="J13:K13"/>
    <mergeCell ref="B14:C14"/>
    <mergeCell ref="J14:K14"/>
    <mergeCell ref="B15:C15"/>
    <mergeCell ref="J15:K15"/>
    <mergeCell ref="J21:K21"/>
    <mergeCell ref="B16:C16"/>
    <mergeCell ref="J16:K16"/>
    <mergeCell ref="B17:C17"/>
    <mergeCell ref="J17:K17"/>
    <mergeCell ref="B18:C18"/>
    <mergeCell ref="J18:K18"/>
    <mergeCell ref="B9:C9"/>
    <mergeCell ref="B22:C22"/>
    <mergeCell ref="J22:K22"/>
    <mergeCell ref="B26:C26"/>
    <mergeCell ref="J26:K26"/>
    <mergeCell ref="B23:C23"/>
    <mergeCell ref="J23:K23"/>
    <mergeCell ref="B24:C24"/>
    <mergeCell ref="J24:K24"/>
    <mergeCell ref="B25:C25"/>
    <mergeCell ref="J25:K25"/>
    <mergeCell ref="B19:C19"/>
    <mergeCell ref="J19:K19"/>
    <mergeCell ref="B20:C20"/>
    <mergeCell ref="J20:K20"/>
    <mergeCell ref="B21:C21"/>
  </mergeCells>
  <phoneticPr fontId="2"/>
  <dataValidations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DC4DC803-BC6E-4A32-B423-5023DBF920A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44D9-CF70-4286-A68D-BDC4B08232FD}">
  <sheetPr>
    <tabColor theme="0" tint="-4.9989318521683403E-2"/>
    <pageSetUpPr fitToPage="1"/>
  </sheetPr>
  <dimension ref="A1:R26"/>
  <sheetViews>
    <sheetView showGridLines="0" showZeros="0" view="pageBreakPreview" zoomScale="60" zoomScaleNormal="60" workbookViewId="0">
      <pane ySplit="7" topLeftCell="A8" activePane="bottomLeft" state="frozen"/>
      <selection pane="bottomLeft" activeCell="X14" sqref="X14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ht="30" x14ac:dyDescent="0.4">
      <c r="A1" s="176" t="s">
        <v>86</v>
      </c>
      <c r="B1" s="176"/>
      <c r="C1" s="176"/>
      <c r="D1" s="176"/>
      <c r="E1" s="176"/>
      <c r="F1" s="176"/>
      <c r="G1" s="176"/>
      <c r="H1" s="176"/>
      <c r="I1" s="176"/>
      <c r="J1" s="177"/>
      <c r="K1" s="177"/>
      <c r="L1" s="177"/>
      <c r="M1" s="177"/>
      <c r="N1" s="177"/>
      <c r="O1" s="177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ht="22.5" customHeight="1" x14ac:dyDescent="0.4">
      <c r="A3" s="170" t="s">
        <v>9</v>
      </c>
      <c r="B3" s="143"/>
      <c r="C3" s="168" t="str">
        <f>+採択額記入表!G1</f>
        <v>海空の道</v>
      </c>
      <c r="D3" s="169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64" t="s">
        <v>8</v>
      </c>
      <c r="B5" s="164" t="s">
        <v>7</v>
      </c>
      <c r="C5" s="165"/>
      <c r="D5" s="164" t="s">
        <v>6</v>
      </c>
      <c r="E5" s="164"/>
      <c r="F5" s="164"/>
      <c r="G5" s="164" t="s">
        <v>5</v>
      </c>
      <c r="H5" s="19"/>
      <c r="I5" s="164" t="s">
        <v>8</v>
      </c>
      <c r="J5" s="164" t="s">
        <v>7</v>
      </c>
      <c r="K5" s="165"/>
      <c r="L5" s="164" t="s">
        <v>6</v>
      </c>
      <c r="M5" s="164"/>
      <c r="N5" s="164"/>
      <c r="O5" s="164" t="s">
        <v>5</v>
      </c>
    </row>
    <row r="6" spans="1:18" x14ac:dyDescent="0.4">
      <c r="A6" s="164"/>
      <c r="B6" s="165"/>
      <c r="C6" s="165"/>
      <c r="D6" s="164" t="s">
        <v>3</v>
      </c>
      <c r="E6" s="171" t="s">
        <v>2</v>
      </c>
      <c r="F6" s="164" t="s">
        <v>1</v>
      </c>
      <c r="G6" s="164"/>
      <c r="H6" s="19"/>
      <c r="I6" s="164"/>
      <c r="J6" s="165"/>
      <c r="K6" s="165"/>
      <c r="L6" s="164" t="s">
        <v>3</v>
      </c>
      <c r="M6" s="171" t="s">
        <v>2</v>
      </c>
      <c r="N6" s="164" t="s">
        <v>1</v>
      </c>
      <c r="O6" s="164"/>
    </row>
    <row r="7" spans="1:18" x14ac:dyDescent="0.4">
      <c r="A7" s="164"/>
      <c r="B7" s="165"/>
      <c r="C7" s="165"/>
      <c r="D7" s="164"/>
      <c r="E7" s="171"/>
      <c r="F7" s="164"/>
      <c r="G7" s="164"/>
      <c r="H7" s="19"/>
      <c r="I7" s="164"/>
      <c r="J7" s="165"/>
      <c r="K7" s="165"/>
      <c r="L7" s="164"/>
      <c r="M7" s="171"/>
      <c r="N7" s="164"/>
      <c r="O7" s="164"/>
      <c r="Q7" s="63" t="s">
        <v>65</v>
      </c>
    </row>
    <row r="8" spans="1:18" ht="21" customHeight="1" x14ac:dyDescent="0.4">
      <c r="A8" s="7">
        <v>45963</v>
      </c>
      <c r="B8" s="160" t="s">
        <v>148</v>
      </c>
      <c r="C8" s="175"/>
      <c r="D8" s="10"/>
      <c r="E8" s="10"/>
      <c r="F8" s="10">
        <v>7500</v>
      </c>
      <c r="G8" s="11">
        <v>5</v>
      </c>
      <c r="H8" s="20"/>
      <c r="I8" s="7"/>
      <c r="J8" s="160"/>
      <c r="K8" s="161"/>
      <c r="L8" s="10"/>
      <c r="M8" s="10"/>
      <c r="N8" s="10"/>
      <c r="O8" s="11"/>
      <c r="Q8" s="63" t="s">
        <v>66</v>
      </c>
    </row>
    <row r="9" spans="1:18" ht="21" customHeight="1" x14ac:dyDescent="0.4">
      <c r="A9" s="7">
        <v>45964</v>
      </c>
      <c r="B9" s="160" t="s">
        <v>149</v>
      </c>
      <c r="C9" s="175"/>
      <c r="D9" s="10"/>
      <c r="E9" s="10"/>
      <c r="F9" s="10">
        <v>12300</v>
      </c>
      <c r="G9" s="11">
        <v>6</v>
      </c>
      <c r="H9" s="20"/>
      <c r="I9" s="7"/>
      <c r="J9" s="160"/>
      <c r="K9" s="161"/>
      <c r="L9" s="10"/>
      <c r="M9" s="10"/>
      <c r="N9" s="10"/>
      <c r="O9" s="11"/>
      <c r="P9" s="57"/>
      <c r="Q9" s="62" t="s">
        <v>64</v>
      </c>
      <c r="R9" s="61" t="s">
        <v>63</v>
      </c>
    </row>
    <row r="10" spans="1:18" ht="21" customHeight="1" x14ac:dyDescent="0.4">
      <c r="A10" s="7">
        <v>45708</v>
      </c>
      <c r="B10" s="160" t="s">
        <v>167</v>
      </c>
      <c r="C10" s="161"/>
      <c r="D10" s="10">
        <v>380000</v>
      </c>
      <c r="E10" s="10"/>
      <c r="F10" s="10"/>
      <c r="G10" s="11">
        <v>7</v>
      </c>
      <c r="H10" s="20"/>
      <c r="I10" s="7"/>
      <c r="J10" s="160"/>
      <c r="K10" s="161"/>
      <c r="L10" s="10"/>
      <c r="M10" s="10"/>
      <c r="N10" s="10"/>
      <c r="O10" s="11"/>
      <c r="P10" s="59" t="s">
        <v>61</v>
      </c>
      <c r="Q10" s="60">
        <f>+採択額記入表!C18</f>
        <v>398200</v>
      </c>
      <c r="R10" s="166" t="str">
        <f>+IF(Q11&gt;=Q10,"OK","不足")</f>
        <v>OK</v>
      </c>
    </row>
    <row r="11" spans="1:18" ht="21" customHeight="1" x14ac:dyDescent="0.4">
      <c r="A11" s="7"/>
      <c r="B11" s="8"/>
      <c r="C11" s="9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59" t="s">
        <v>62</v>
      </c>
      <c r="Q11" s="60">
        <f>+L26+M26+N26</f>
        <v>399800</v>
      </c>
      <c r="R11" s="167"/>
    </row>
    <row r="12" spans="1:18" ht="21" customHeight="1" x14ac:dyDescent="0.4">
      <c r="A12" s="7"/>
      <c r="B12" s="8"/>
      <c r="C12" s="9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8"/>
      <c r="C13" s="9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8"/>
      <c r="C14" s="9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8"/>
      <c r="C15" s="9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8"/>
      <c r="C16" s="9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8"/>
      <c r="C17" s="9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8"/>
      <c r="C18" s="9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7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380000</v>
      </c>
      <c r="E26" s="10">
        <f>SUM(E8:E25)</f>
        <v>0</v>
      </c>
      <c r="F26" s="10">
        <f>SUM(F8:F25)</f>
        <v>19800</v>
      </c>
      <c r="G26" s="11"/>
      <c r="H26" s="20"/>
      <c r="I26" s="14" t="s">
        <v>0</v>
      </c>
      <c r="J26" s="162"/>
      <c r="K26" s="163"/>
      <c r="L26" s="43">
        <f>SUM(D26+SUM(L8:L25))</f>
        <v>380000</v>
      </c>
      <c r="M26" s="43">
        <f>SUM(E26)+SUM(M8:M25)</f>
        <v>0</v>
      </c>
      <c r="N26" s="43">
        <f>SUM(F26)+SUM(N8:N25)</f>
        <v>19800</v>
      </c>
      <c r="O26" s="22"/>
    </row>
  </sheetData>
  <mergeCells count="48">
    <mergeCell ref="R10:R11"/>
    <mergeCell ref="C3:D3"/>
    <mergeCell ref="N6:N7"/>
    <mergeCell ref="A1:O1"/>
    <mergeCell ref="A3:B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  <mergeCell ref="J13:K13"/>
    <mergeCell ref="J14:K14"/>
    <mergeCell ref="J15:K15"/>
    <mergeCell ref="L6:L7"/>
    <mergeCell ref="M6:M7"/>
    <mergeCell ref="J8:K8"/>
    <mergeCell ref="J9:K9"/>
    <mergeCell ref="J10:K10"/>
    <mergeCell ref="B26:C26"/>
    <mergeCell ref="J26:K26"/>
    <mergeCell ref="B23:C23"/>
    <mergeCell ref="J23:K23"/>
    <mergeCell ref="B24:C24"/>
    <mergeCell ref="J24:K24"/>
    <mergeCell ref="B25:C25"/>
    <mergeCell ref="J25:K25"/>
    <mergeCell ref="B10:C10"/>
    <mergeCell ref="B8:C8"/>
    <mergeCell ref="B9:C9"/>
    <mergeCell ref="B22:C22"/>
    <mergeCell ref="J22:K22"/>
    <mergeCell ref="J19:K19"/>
    <mergeCell ref="B20:C20"/>
    <mergeCell ref="J20:K20"/>
    <mergeCell ref="B21:C21"/>
    <mergeCell ref="J21:K21"/>
    <mergeCell ref="B19:C19"/>
    <mergeCell ref="J11:K11"/>
    <mergeCell ref="J12:K12"/>
    <mergeCell ref="J16:K16"/>
    <mergeCell ref="J17:K17"/>
    <mergeCell ref="J18:K18"/>
  </mergeCells>
  <phoneticPr fontId="2"/>
  <dataValidations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A41FFD7E-9AB3-416C-8BE9-4422C3F314A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0917-9830-4557-A2B7-62E67AABEA14}">
  <sheetPr>
    <tabColor theme="0" tint="-4.9989318521683403E-2"/>
  </sheetPr>
  <dimension ref="A1:AD26"/>
  <sheetViews>
    <sheetView workbookViewId="0">
      <selection activeCell="C3" sqref="C3:D3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30" width="9" style="1"/>
  </cols>
  <sheetData>
    <row r="1" spans="1:18" ht="33" x14ac:dyDescent="0.4">
      <c r="A1" s="158" t="s">
        <v>87</v>
      </c>
      <c r="B1" s="158"/>
      <c r="C1" s="158"/>
      <c r="D1" s="158"/>
      <c r="E1" s="158"/>
      <c r="F1" s="158"/>
      <c r="G1" s="158"/>
      <c r="H1" s="158"/>
      <c r="I1" s="158"/>
      <c r="J1" s="159"/>
      <c r="K1" s="159"/>
      <c r="L1" s="159"/>
      <c r="M1" s="159"/>
      <c r="N1" s="159"/>
      <c r="O1" s="159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x14ac:dyDescent="0.4">
      <c r="A3" s="170" t="s">
        <v>9</v>
      </c>
      <c r="B3" s="143"/>
      <c r="C3" s="168" t="str">
        <f>+採択額記入表!G1</f>
        <v>海空の道</v>
      </c>
      <c r="D3" s="169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x14ac:dyDescent="0.4">
      <c r="A5" s="164" t="s">
        <v>8</v>
      </c>
      <c r="B5" s="164" t="s">
        <v>7</v>
      </c>
      <c r="C5" s="165"/>
      <c r="D5" s="164" t="s">
        <v>6</v>
      </c>
      <c r="E5" s="164"/>
      <c r="F5" s="164"/>
      <c r="G5" s="164" t="s">
        <v>5</v>
      </c>
      <c r="H5" s="19"/>
      <c r="I5" s="164" t="s">
        <v>8</v>
      </c>
      <c r="J5" s="164" t="s">
        <v>7</v>
      </c>
      <c r="K5" s="165"/>
      <c r="L5" s="164" t="s">
        <v>6</v>
      </c>
      <c r="M5" s="164"/>
      <c r="N5" s="164"/>
      <c r="O5" s="164" t="s">
        <v>5</v>
      </c>
    </row>
    <row r="6" spans="1:18" x14ac:dyDescent="0.4">
      <c r="A6" s="164"/>
      <c r="B6" s="165"/>
      <c r="C6" s="165"/>
      <c r="D6" s="164" t="s">
        <v>3</v>
      </c>
      <c r="E6" s="171" t="s">
        <v>2</v>
      </c>
      <c r="F6" s="164" t="s">
        <v>1</v>
      </c>
      <c r="G6" s="164"/>
      <c r="H6" s="19"/>
      <c r="I6" s="164"/>
      <c r="J6" s="165"/>
      <c r="K6" s="165"/>
      <c r="L6" s="164" t="s">
        <v>3</v>
      </c>
      <c r="M6" s="171" t="s">
        <v>2</v>
      </c>
      <c r="N6" s="164" t="s">
        <v>1</v>
      </c>
      <c r="O6" s="164"/>
    </row>
    <row r="7" spans="1:18" x14ac:dyDescent="0.4">
      <c r="A7" s="164"/>
      <c r="B7" s="165"/>
      <c r="C7" s="165"/>
      <c r="D7" s="164"/>
      <c r="E7" s="171"/>
      <c r="F7" s="164"/>
      <c r="G7" s="164"/>
      <c r="H7" s="19"/>
      <c r="I7" s="164"/>
      <c r="J7" s="165"/>
      <c r="K7" s="165"/>
      <c r="L7" s="164"/>
      <c r="M7" s="171"/>
      <c r="N7" s="164"/>
      <c r="O7" s="164"/>
      <c r="Q7" s="63" t="s">
        <v>65</v>
      </c>
    </row>
    <row r="8" spans="1:18" x14ac:dyDescent="0.4">
      <c r="A8" s="7"/>
      <c r="B8" s="160"/>
      <c r="C8" s="161"/>
      <c r="D8" s="10"/>
      <c r="E8" s="10"/>
      <c r="F8" s="10"/>
      <c r="G8" s="11"/>
      <c r="H8" s="20"/>
      <c r="I8" s="7"/>
      <c r="J8" s="160"/>
      <c r="K8" s="161"/>
      <c r="L8" s="10"/>
      <c r="M8" s="10"/>
      <c r="N8" s="10"/>
      <c r="O8" s="11"/>
      <c r="Q8" s="63" t="s">
        <v>66</v>
      </c>
    </row>
    <row r="9" spans="1:18" x14ac:dyDescent="0.4">
      <c r="A9" s="7"/>
      <c r="B9" s="160"/>
      <c r="C9" s="161"/>
      <c r="D9" s="10"/>
      <c r="E9" s="10"/>
      <c r="F9" s="10"/>
      <c r="G9" s="11"/>
      <c r="H9" s="20"/>
      <c r="I9" s="7"/>
      <c r="J9" s="160"/>
      <c r="K9" s="161"/>
      <c r="L9" s="10"/>
      <c r="M9" s="10"/>
      <c r="N9" s="10"/>
      <c r="O9" s="11"/>
      <c r="P9" s="57"/>
      <c r="Q9" s="62" t="s">
        <v>64</v>
      </c>
      <c r="R9" s="61" t="s">
        <v>63</v>
      </c>
    </row>
    <row r="10" spans="1:18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59" t="s">
        <v>61</v>
      </c>
      <c r="Q10" s="60" t="e">
        <f>+採択額記入表!#REF!</f>
        <v>#REF!</v>
      </c>
      <c r="R10" s="166" t="e">
        <f>+IF(Q11&gt;=Q10,"OK","不足")</f>
        <v>#REF!</v>
      </c>
    </row>
    <row r="11" spans="1:18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59" t="s">
        <v>62</v>
      </c>
      <c r="Q11" s="60">
        <f>+L26+M26+N26</f>
        <v>0</v>
      </c>
      <c r="R11" s="167"/>
    </row>
    <row r="12" spans="1:18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x14ac:dyDescent="0.4">
      <c r="A26" s="7"/>
      <c r="B26" s="160"/>
      <c r="C26" s="161"/>
      <c r="D26" s="10">
        <f>SUM(D8:D25)</f>
        <v>0</v>
      </c>
      <c r="E26" s="10">
        <f>SUM(E8:E25)</f>
        <v>0</v>
      </c>
      <c r="F26" s="10">
        <f>SUM(F8:F25)</f>
        <v>0</v>
      </c>
      <c r="G26" s="11"/>
      <c r="H26" s="20"/>
      <c r="I26" s="14" t="s">
        <v>0</v>
      </c>
      <c r="J26" s="162"/>
      <c r="K26" s="163"/>
      <c r="L26" s="43">
        <f>SUM(D26+SUM(L8:L25))</f>
        <v>0</v>
      </c>
      <c r="M26" s="43">
        <f>SUM(E26)+SUM(M8:M25)</f>
        <v>0</v>
      </c>
      <c r="N26" s="43">
        <f>SUM(F26)+SUM(N8:N25)</f>
        <v>0</v>
      </c>
      <c r="O26" s="22"/>
    </row>
  </sheetData>
  <mergeCells count="56">
    <mergeCell ref="A1:O1"/>
    <mergeCell ref="A3:B3"/>
    <mergeCell ref="C3:D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  <mergeCell ref="L6:L7"/>
    <mergeCell ref="M6:M7"/>
    <mergeCell ref="N6:N7"/>
    <mergeCell ref="B13:C13"/>
    <mergeCell ref="J13:K13"/>
    <mergeCell ref="B8:C8"/>
    <mergeCell ref="J8:K8"/>
    <mergeCell ref="B9:C9"/>
    <mergeCell ref="J9:K9"/>
    <mergeCell ref="B10:C10"/>
    <mergeCell ref="J10:K10"/>
    <mergeCell ref="R10:R11"/>
    <mergeCell ref="B11:C11"/>
    <mergeCell ref="J11:K11"/>
    <mergeCell ref="B12:C12"/>
    <mergeCell ref="J12:K12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6:C26"/>
    <mergeCell ref="J26:K26"/>
    <mergeCell ref="B23:C23"/>
    <mergeCell ref="J23:K23"/>
    <mergeCell ref="B24:C24"/>
    <mergeCell ref="J24:K24"/>
    <mergeCell ref="B25:C25"/>
    <mergeCell ref="J25:K25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C24CD-4E82-4AA9-8921-7053B71BC181}">
  <sheetPr>
    <tabColor theme="0" tint="-4.9989318521683403E-2"/>
    <pageSetUpPr fitToPage="1"/>
  </sheetPr>
  <dimension ref="A1:R26"/>
  <sheetViews>
    <sheetView showGridLines="0" showZeros="0" tabSelected="1" view="pageBreakPreview" zoomScaleNormal="100" zoomScaleSheetLayoutView="100" workbookViewId="0">
      <pane ySplit="7" topLeftCell="A8" activePane="bottomLeft" state="frozen"/>
      <selection pane="bottomLeft" activeCell="A2" sqref="A2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ht="33" x14ac:dyDescent="0.4">
      <c r="A1" s="158" t="s">
        <v>169</v>
      </c>
      <c r="B1" s="158"/>
      <c r="C1" s="158"/>
      <c r="D1" s="158"/>
      <c r="E1" s="158"/>
      <c r="F1" s="158"/>
      <c r="G1" s="158"/>
      <c r="H1" s="158"/>
      <c r="I1" s="158"/>
      <c r="J1" s="159"/>
      <c r="K1" s="159"/>
      <c r="L1" s="159"/>
      <c r="M1" s="159"/>
      <c r="N1" s="159"/>
      <c r="O1" s="159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ht="22.5" customHeight="1" x14ac:dyDescent="0.4">
      <c r="A3" s="170" t="s">
        <v>9</v>
      </c>
      <c r="B3" s="143"/>
      <c r="C3" s="168" t="str">
        <f>+採択額記入表!G1</f>
        <v>海空の道</v>
      </c>
      <c r="D3" s="169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64" t="s">
        <v>8</v>
      </c>
      <c r="B5" s="164" t="s">
        <v>7</v>
      </c>
      <c r="C5" s="165"/>
      <c r="D5" s="164" t="s">
        <v>6</v>
      </c>
      <c r="E5" s="164"/>
      <c r="F5" s="164"/>
      <c r="G5" s="164" t="s">
        <v>5</v>
      </c>
      <c r="H5" s="19"/>
      <c r="I5" s="164" t="s">
        <v>8</v>
      </c>
      <c r="J5" s="164" t="s">
        <v>7</v>
      </c>
      <c r="K5" s="165"/>
      <c r="L5" s="164" t="s">
        <v>6</v>
      </c>
      <c r="M5" s="164"/>
      <c r="N5" s="164"/>
      <c r="O5" s="164" t="s">
        <v>5</v>
      </c>
    </row>
    <row r="6" spans="1:18" x14ac:dyDescent="0.4">
      <c r="A6" s="164"/>
      <c r="B6" s="165"/>
      <c r="C6" s="165"/>
      <c r="D6" s="164" t="s">
        <v>3</v>
      </c>
      <c r="E6" s="171" t="s">
        <v>2</v>
      </c>
      <c r="F6" s="164" t="s">
        <v>1</v>
      </c>
      <c r="G6" s="164"/>
      <c r="H6" s="19"/>
      <c r="I6" s="164"/>
      <c r="J6" s="165"/>
      <c r="K6" s="165"/>
      <c r="L6" s="164" t="s">
        <v>3</v>
      </c>
      <c r="M6" s="171" t="s">
        <v>2</v>
      </c>
      <c r="N6" s="164" t="s">
        <v>1</v>
      </c>
      <c r="O6" s="164"/>
    </row>
    <row r="7" spans="1:18" x14ac:dyDescent="0.4">
      <c r="A7" s="164"/>
      <c r="B7" s="165"/>
      <c r="C7" s="165"/>
      <c r="D7" s="164"/>
      <c r="E7" s="171"/>
      <c r="F7" s="164"/>
      <c r="G7" s="164"/>
      <c r="H7" s="19"/>
      <c r="I7" s="164"/>
      <c r="J7" s="165"/>
      <c r="K7" s="165"/>
      <c r="L7" s="164"/>
      <c r="M7" s="171"/>
      <c r="N7" s="164"/>
      <c r="O7" s="164"/>
      <c r="Q7" s="63" t="s">
        <v>65</v>
      </c>
    </row>
    <row r="8" spans="1:18" ht="21" customHeight="1" x14ac:dyDescent="0.4">
      <c r="A8" s="7">
        <v>45950</v>
      </c>
      <c r="B8" s="160" t="s">
        <v>151</v>
      </c>
      <c r="C8" s="161"/>
      <c r="D8" s="10"/>
      <c r="E8" s="10"/>
      <c r="F8" s="10">
        <v>18300</v>
      </c>
      <c r="G8" s="11">
        <v>8</v>
      </c>
      <c r="H8" s="20"/>
      <c r="I8" s="7"/>
      <c r="J8" s="160"/>
      <c r="K8" s="161"/>
      <c r="L8" s="10"/>
      <c r="M8" s="10"/>
      <c r="N8" s="10"/>
      <c r="O8" s="11"/>
      <c r="Q8" s="63" t="s">
        <v>66</v>
      </c>
    </row>
    <row r="9" spans="1:18" ht="21" customHeight="1" x14ac:dyDescent="0.4">
      <c r="A9" s="7">
        <v>45708</v>
      </c>
      <c r="B9" s="160" t="s">
        <v>165</v>
      </c>
      <c r="C9" s="161"/>
      <c r="D9" s="10">
        <v>75000</v>
      </c>
      <c r="E9" s="10"/>
      <c r="F9" s="10"/>
      <c r="G9" s="11">
        <v>9</v>
      </c>
      <c r="H9" s="20"/>
      <c r="I9" s="7"/>
      <c r="J9" s="160"/>
      <c r="K9" s="161"/>
      <c r="L9" s="10"/>
      <c r="M9" s="10"/>
      <c r="N9" s="10"/>
      <c r="O9" s="11"/>
      <c r="P9" s="57"/>
      <c r="Q9" s="62" t="s">
        <v>64</v>
      </c>
      <c r="R9" s="61" t="s">
        <v>63</v>
      </c>
    </row>
    <row r="10" spans="1:18" ht="21" customHeight="1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59" t="s">
        <v>61</v>
      </c>
      <c r="Q10" s="60">
        <f>+採択額記入表!H10</f>
        <v>80000</v>
      </c>
      <c r="R10" s="166" t="str">
        <f>+IF(Q11&gt;=Q10,"OK","不足")</f>
        <v>OK</v>
      </c>
    </row>
    <row r="11" spans="1:18" ht="21" customHeight="1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59" t="s">
        <v>62</v>
      </c>
      <c r="Q11" s="60">
        <f>+L26+M26+N26</f>
        <v>93300</v>
      </c>
      <c r="R11" s="167"/>
    </row>
    <row r="12" spans="1:18" ht="21" customHeight="1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75000</v>
      </c>
      <c r="E26" s="10">
        <f>SUM(E8:E25)</f>
        <v>0</v>
      </c>
      <c r="F26" s="10">
        <f>SUM(F8:F25)</f>
        <v>18300</v>
      </c>
      <c r="G26" s="11"/>
      <c r="H26" s="20"/>
      <c r="I26" s="14" t="s">
        <v>0</v>
      </c>
      <c r="J26" s="162"/>
      <c r="K26" s="163"/>
      <c r="L26" s="43">
        <f>SUM(D26+SUM(L8:L25))</f>
        <v>75000</v>
      </c>
      <c r="M26" s="43">
        <f>SUM(E26)+SUM(M8:M25)</f>
        <v>0</v>
      </c>
      <c r="N26" s="43">
        <f>SUM(F26)+SUM(N8:N25)</f>
        <v>18300</v>
      </c>
      <c r="O26" s="22"/>
    </row>
  </sheetData>
  <mergeCells count="56">
    <mergeCell ref="R10:R11"/>
    <mergeCell ref="C3:D3"/>
    <mergeCell ref="N6:N7"/>
    <mergeCell ref="A1:O1"/>
    <mergeCell ref="A3:B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  <mergeCell ref="L6:L7"/>
    <mergeCell ref="M6:M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6:C26"/>
    <mergeCell ref="J26:K26"/>
    <mergeCell ref="B23:C23"/>
    <mergeCell ref="J23:K23"/>
    <mergeCell ref="B24:C24"/>
    <mergeCell ref="J24:K24"/>
    <mergeCell ref="B25:C25"/>
    <mergeCell ref="J25:K25"/>
  </mergeCells>
  <phoneticPr fontId="2"/>
  <dataValidations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0E8B0844-C99E-4523-87FC-E9DB87D3F01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D40F-EBA2-48C8-841D-94D2FF5F4A17}">
  <sheetPr>
    <tabColor theme="0" tint="-4.9989318521683403E-2"/>
    <pageSetUpPr fitToPage="1"/>
  </sheetPr>
  <dimension ref="A1:R26"/>
  <sheetViews>
    <sheetView showGridLines="0" showZeros="0" view="pageBreakPreview" zoomScaleNormal="100" zoomScaleSheetLayoutView="100" workbookViewId="0">
      <pane ySplit="7" topLeftCell="A8" activePane="bottomLeft" state="frozen"/>
      <selection pane="bottomLeft" activeCell="B12" sqref="B12:C12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ht="30" x14ac:dyDescent="0.4">
      <c r="A1" s="176" t="s">
        <v>83</v>
      </c>
      <c r="B1" s="176"/>
      <c r="C1" s="176"/>
      <c r="D1" s="176"/>
      <c r="E1" s="176"/>
      <c r="F1" s="176"/>
      <c r="G1" s="176"/>
      <c r="H1" s="176"/>
      <c r="I1" s="176"/>
      <c r="J1" s="177"/>
      <c r="K1" s="177"/>
      <c r="L1" s="177"/>
      <c r="M1" s="177"/>
      <c r="N1" s="177"/>
      <c r="O1" s="177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ht="22.5" customHeight="1" x14ac:dyDescent="0.4">
      <c r="A3" s="170" t="s">
        <v>9</v>
      </c>
      <c r="B3" s="143"/>
      <c r="C3" s="168" t="str">
        <f>+採択額記入表!G1</f>
        <v>海空の道</v>
      </c>
      <c r="D3" s="169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64" t="s">
        <v>8</v>
      </c>
      <c r="B5" s="164" t="s">
        <v>7</v>
      </c>
      <c r="C5" s="165"/>
      <c r="D5" s="164" t="s">
        <v>6</v>
      </c>
      <c r="E5" s="164"/>
      <c r="F5" s="164"/>
      <c r="G5" s="164" t="s">
        <v>5</v>
      </c>
      <c r="H5" s="19"/>
      <c r="I5" s="164" t="s">
        <v>8</v>
      </c>
      <c r="J5" s="164" t="s">
        <v>7</v>
      </c>
      <c r="K5" s="165"/>
      <c r="L5" s="164" t="s">
        <v>6</v>
      </c>
      <c r="M5" s="164"/>
      <c r="N5" s="164"/>
      <c r="O5" s="164" t="s">
        <v>5</v>
      </c>
    </row>
    <row r="6" spans="1:18" x14ac:dyDescent="0.4">
      <c r="A6" s="164"/>
      <c r="B6" s="165"/>
      <c r="C6" s="165"/>
      <c r="D6" s="164" t="s">
        <v>3</v>
      </c>
      <c r="E6" s="171" t="s">
        <v>2</v>
      </c>
      <c r="F6" s="164" t="s">
        <v>1</v>
      </c>
      <c r="G6" s="164"/>
      <c r="H6" s="19"/>
      <c r="I6" s="164"/>
      <c r="J6" s="165"/>
      <c r="K6" s="165"/>
      <c r="L6" s="164" t="s">
        <v>3</v>
      </c>
      <c r="M6" s="171" t="s">
        <v>2</v>
      </c>
      <c r="N6" s="164" t="s">
        <v>1</v>
      </c>
      <c r="O6" s="164"/>
    </row>
    <row r="7" spans="1:18" x14ac:dyDescent="0.4">
      <c r="A7" s="164"/>
      <c r="B7" s="165"/>
      <c r="C7" s="165"/>
      <c r="D7" s="164"/>
      <c r="E7" s="171"/>
      <c r="F7" s="164"/>
      <c r="G7" s="164"/>
      <c r="H7" s="19"/>
      <c r="I7" s="164"/>
      <c r="J7" s="165"/>
      <c r="K7" s="165"/>
      <c r="L7" s="164"/>
      <c r="M7" s="171"/>
      <c r="N7" s="164"/>
      <c r="O7" s="164"/>
      <c r="Q7" s="63" t="s">
        <v>65</v>
      </c>
    </row>
    <row r="8" spans="1:18" ht="21" customHeight="1" x14ac:dyDescent="0.4">
      <c r="A8" s="7">
        <v>45708</v>
      </c>
      <c r="B8" s="160" t="s">
        <v>168</v>
      </c>
      <c r="C8" s="161"/>
      <c r="D8" s="10">
        <v>70000</v>
      </c>
      <c r="E8" s="10"/>
      <c r="F8" s="10"/>
      <c r="G8" s="11">
        <v>10</v>
      </c>
      <c r="H8" s="20"/>
      <c r="I8" s="7"/>
      <c r="J8" s="160"/>
      <c r="K8" s="161"/>
      <c r="L8" s="10"/>
      <c r="M8" s="10"/>
      <c r="N8" s="10"/>
      <c r="O8" s="11"/>
      <c r="Q8" s="63" t="s">
        <v>66</v>
      </c>
    </row>
    <row r="9" spans="1:18" ht="21" customHeight="1" x14ac:dyDescent="0.4">
      <c r="A9" s="7"/>
      <c r="B9" s="160"/>
      <c r="C9" s="161"/>
      <c r="D9" s="10"/>
      <c r="E9" s="10"/>
      <c r="F9" s="10"/>
      <c r="G9" s="11"/>
      <c r="H9" s="20"/>
      <c r="I9" s="7"/>
      <c r="J9" s="160"/>
      <c r="K9" s="161"/>
      <c r="L9" s="10"/>
      <c r="M9" s="10"/>
      <c r="N9" s="10"/>
      <c r="O9" s="11"/>
      <c r="P9" s="57"/>
      <c r="Q9" s="62" t="s">
        <v>64</v>
      </c>
      <c r="R9" s="61" t="s">
        <v>63</v>
      </c>
    </row>
    <row r="10" spans="1:18" ht="21" customHeight="1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59" t="s">
        <v>61</v>
      </c>
      <c r="Q10" s="60">
        <f>+採択額記入表!H14</f>
        <v>66600</v>
      </c>
      <c r="R10" s="166" t="str">
        <f>+IF(Q11&gt;=Q10,"OK","不足")</f>
        <v>OK</v>
      </c>
    </row>
    <row r="11" spans="1:18" ht="21" customHeight="1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59" t="s">
        <v>62</v>
      </c>
      <c r="Q11" s="60">
        <f>+L26+M26+N26</f>
        <v>70000</v>
      </c>
      <c r="R11" s="167"/>
    </row>
    <row r="12" spans="1:18" ht="21" customHeight="1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70000</v>
      </c>
      <c r="E26" s="10">
        <f>SUM(E8:E25)</f>
        <v>0</v>
      </c>
      <c r="F26" s="10">
        <f>SUM(F8:F25)</f>
        <v>0</v>
      </c>
      <c r="G26" s="11"/>
      <c r="H26" s="20"/>
      <c r="I26" s="14" t="s">
        <v>0</v>
      </c>
      <c r="J26" s="162"/>
      <c r="K26" s="163"/>
      <c r="L26" s="43">
        <f>SUM(D26+SUM(L8:L25))</f>
        <v>70000</v>
      </c>
      <c r="M26" s="43">
        <f>SUM(E26)+SUM(M8:M25)</f>
        <v>0</v>
      </c>
      <c r="N26" s="43">
        <f>SUM(F26)+SUM(N8:N25)</f>
        <v>0</v>
      </c>
      <c r="O26" s="22"/>
    </row>
  </sheetData>
  <mergeCells count="56">
    <mergeCell ref="R10:R11"/>
    <mergeCell ref="C3:D3"/>
    <mergeCell ref="N6:N7"/>
    <mergeCell ref="A1:O1"/>
    <mergeCell ref="A3:B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  <mergeCell ref="L6:L7"/>
    <mergeCell ref="M6:M7"/>
    <mergeCell ref="B8:C8"/>
    <mergeCell ref="J8:K8"/>
    <mergeCell ref="B9:C9"/>
    <mergeCell ref="J9:K9"/>
    <mergeCell ref="B10:C10"/>
    <mergeCell ref="J10:K10"/>
    <mergeCell ref="B11:C11"/>
    <mergeCell ref="J11:K11"/>
    <mergeCell ref="B12:C12"/>
    <mergeCell ref="J12:K12"/>
    <mergeCell ref="B13:C13"/>
    <mergeCell ref="J13:K13"/>
    <mergeCell ref="B14:C14"/>
    <mergeCell ref="J14:K14"/>
    <mergeCell ref="B15:C15"/>
    <mergeCell ref="J15:K15"/>
    <mergeCell ref="B16:C16"/>
    <mergeCell ref="J16:K16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2:C22"/>
    <mergeCell ref="J22:K22"/>
    <mergeCell ref="B26:C26"/>
    <mergeCell ref="J26:K26"/>
    <mergeCell ref="B23:C23"/>
    <mergeCell ref="J23:K23"/>
    <mergeCell ref="B24:C24"/>
    <mergeCell ref="J24:K24"/>
    <mergeCell ref="B25:C25"/>
    <mergeCell ref="J25:K25"/>
  </mergeCells>
  <phoneticPr fontId="2"/>
  <dataValidations disablePrompts="1"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A189D3F6-C62B-4401-8FD1-1C3832AB0C6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B044-4881-484E-BDD4-1F8E07B6836C}">
  <sheetPr>
    <tabColor theme="0" tint="-4.9989318521683403E-2"/>
    <pageSetUpPr fitToPage="1"/>
  </sheetPr>
  <dimension ref="A1:J24"/>
  <sheetViews>
    <sheetView showGridLines="0" showZeros="0" view="pageBreakPreview" zoomScaleNormal="100" zoomScaleSheetLayoutView="100" workbookViewId="0">
      <pane ySplit="5" topLeftCell="A6" activePane="bottomLeft" state="frozen"/>
      <selection pane="bottomLeft" activeCell="G16" sqref="G16"/>
    </sheetView>
  </sheetViews>
  <sheetFormatPr defaultRowHeight="18.75" x14ac:dyDescent="0.4"/>
  <cols>
    <col min="1" max="1" width="11.25" style="4" customWidth="1"/>
    <col min="2" max="2" width="8.25" style="4" customWidth="1"/>
    <col min="3" max="3" width="30.625" style="4" customWidth="1"/>
    <col min="4" max="5" width="12.75" style="4" customWidth="1"/>
    <col min="6" max="6" width="9" style="4"/>
    <col min="7" max="7" width="42.375" style="4" customWidth="1"/>
    <col min="8" max="248" width="9" style="1"/>
    <col min="249" max="249" width="8.25" style="1" bestFit="1" customWidth="1"/>
    <col min="250" max="250" width="17.375" style="1" customWidth="1"/>
    <col min="251" max="251" width="28.25" style="1" customWidth="1"/>
    <col min="252" max="253" width="9.625" style="1" customWidth="1"/>
    <col min="254" max="257" width="10.125" style="1" customWidth="1"/>
    <col min="258" max="259" width="9" style="1"/>
    <col min="260" max="260" width="21.5" style="1" bestFit="1" customWidth="1"/>
    <col min="261" max="261" width="11" style="1" bestFit="1" customWidth="1"/>
    <col min="262" max="262" width="11" style="1" customWidth="1"/>
    <col min="263" max="504" width="9" style="1"/>
    <col min="505" max="505" width="8.25" style="1" bestFit="1" customWidth="1"/>
    <col min="506" max="506" width="17.375" style="1" customWidth="1"/>
    <col min="507" max="507" width="28.25" style="1" customWidth="1"/>
    <col min="508" max="509" width="9.625" style="1" customWidth="1"/>
    <col min="510" max="513" width="10.125" style="1" customWidth="1"/>
    <col min="514" max="515" width="9" style="1"/>
    <col min="516" max="516" width="21.5" style="1" bestFit="1" customWidth="1"/>
    <col min="517" max="517" width="11" style="1" bestFit="1" customWidth="1"/>
    <col min="518" max="518" width="11" style="1" customWidth="1"/>
    <col min="519" max="760" width="9" style="1"/>
    <col min="761" max="761" width="8.25" style="1" bestFit="1" customWidth="1"/>
    <col min="762" max="762" width="17.375" style="1" customWidth="1"/>
    <col min="763" max="763" width="28.25" style="1" customWidth="1"/>
    <col min="764" max="765" width="9.625" style="1" customWidth="1"/>
    <col min="766" max="769" width="10.125" style="1" customWidth="1"/>
    <col min="770" max="771" width="9" style="1"/>
    <col min="772" max="772" width="21.5" style="1" bestFit="1" customWidth="1"/>
    <col min="773" max="773" width="11" style="1" bestFit="1" customWidth="1"/>
    <col min="774" max="774" width="11" style="1" customWidth="1"/>
    <col min="775" max="1016" width="9" style="1"/>
    <col min="1017" max="1017" width="8.25" style="1" bestFit="1" customWidth="1"/>
    <col min="1018" max="1018" width="17.375" style="1" customWidth="1"/>
    <col min="1019" max="1019" width="28.25" style="1" customWidth="1"/>
    <col min="1020" max="1021" width="9.625" style="1" customWidth="1"/>
    <col min="1022" max="1025" width="10.125" style="1" customWidth="1"/>
    <col min="1026" max="1027" width="9" style="1"/>
    <col min="1028" max="1028" width="21.5" style="1" bestFit="1" customWidth="1"/>
    <col min="1029" max="1029" width="11" style="1" bestFit="1" customWidth="1"/>
    <col min="1030" max="1030" width="11" style="1" customWidth="1"/>
    <col min="1031" max="1272" width="9" style="1"/>
    <col min="1273" max="1273" width="8.25" style="1" bestFit="1" customWidth="1"/>
    <col min="1274" max="1274" width="17.375" style="1" customWidth="1"/>
    <col min="1275" max="1275" width="28.25" style="1" customWidth="1"/>
    <col min="1276" max="1277" width="9.625" style="1" customWidth="1"/>
    <col min="1278" max="1281" width="10.125" style="1" customWidth="1"/>
    <col min="1282" max="1283" width="9" style="1"/>
    <col min="1284" max="1284" width="21.5" style="1" bestFit="1" customWidth="1"/>
    <col min="1285" max="1285" width="11" style="1" bestFit="1" customWidth="1"/>
    <col min="1286" max="1286" width="11" style="1" customWidth="1"/>
    <col min="1287" max="1528" width="9" style="1"/>
    <col min="1529" max="1529" width="8.25" style="1" bestFit="1" customWidth="1"/>
    <col min="1530" max="1530" width="17.375" style="1" customWidth="1"/>
    <col min="1531" max="1531" width="28.25" style="1" customWidth="1"/>
    <col min="1532" max="1533" width="9.625" style="1" customWidth="1"/>
    <col min="1534" max="1537" width="10.125" style="1" customWidth="1"/>
    <col min="1538" max="1539" width="9" style="1"/>
    <col min="1540" max="1540" width="21.5" style="1" bestFit="1" customWidth="1"/>
    <col min="1541" max="1541" width="11" style="1" bestFit="1" customWidth="1"/>
    <col min="1542" max="1542" width="11" style="1" customWidth="1"/>
    <col min="1543" max="1784" width="9" style="1"/>
    <col min="1785" max="1785" width="8.25" style="1" bestFit="1" customWidth="1"/>
    <col min="1786" max="1786" width="17.375" style="1" customWidth="1"/>
    <col min="1787" max="1787" width="28.25" style="1" customWidth="1"/>
    <col min="1788" max="1789" width="9.625" style="1" customWidth="1"/>
    <col min="1790" max="1793" width="10.125" style="1" customWidth="1"/>
    <col min="1794" max="1795" width="9" style="1"/>
    <col min="1796" max="1796" width="21.5" style="1" bestFit="1" customWidth="1"/>
    <col min="1797" max="1797" width="11" style="1" bestFit="1" customWidth="1"/>
    <col min="1798" max="1798" width="11" style="1" customWidth="1"/>
    <col min="1799" max="2040" width="9" style="1"/>
    <col min="2041" max="2041" width="8.25" style="1" bestFit="1" customWidth="1"/>
    <col min="2042" max="2042" width="17.375" style="1" customWidth="1"/>
    <col min="2043" max="2043" width="28.25" style="1" customWidth="1"/>
    <col min="2044" max="2045" width="9.625" style="1" customWidth="1"/>
    <col min="2046" max="2049" width="10.125" style="1" customWidth="1"/>
    <col min="2050" max="2051" width="9" style="1"/>
    <col min="2052" max="2052" width="21.5" style="1" bestFit="1" customWidth="1"/>
    <col min="2053" max="2053" width="11" style="1" bestFit="1" customWidth="1"/>
    <col min="2054" max="2054" width="11" style="1" customWidth="1"/>
    <col min="2055" max="2296" width="9" style="1"/>
    <col min="2297" max="2297" width="8.25" style="1" bestFit="1" customWidth="1"/>
    <col min="2298" max="2298" width="17.375" style="1" customWidth="1"/>
    <col min="2299" max="2299" width="28.25" style="1" customWidth="1"/>
    <col min="2300" max="2301" width="9.625" style="1" customWidth="1"/>
    <col min="2302" max="2305" width="10.125" style="1" customWidth="1"/>
    <col min="2306" max="2307" width="9" style="1"/>
    <col min="2308" max="2308" width="21.5" style="1" bestFit="1" customWidth="1"/>
    <col min="2309" max="2309" width="11" style="1" bestFit="1" customWidth="1"/>
    <col min="2310" max="2310" width="11" style="1" customWidth="1"/>
    <col min="2311" max="2552" width="9" style="1"/>
    <col min="2553" max="2553" width="8.25" style="1" bestFit="1" customWidth="1"/>
    <col min="2554" max="2554" width="17.375" style="1" customWidth="1"/>
    <col min="2555" max="2555" width="28.25" style="1" customWidth="1"/>
    <col min="2556" max="2557" width="9.625" style="1" customWidth="1"/>
    <col min="2558" max="2561" width="10.125" style="1" customWidth="1"/>
    <col min="2562" max="2563" width="9" style="1"/>
    <col min="2564" max="2564" width="21.5" style="1" bestFit="1" customWidth="1"/>
    <col min="2565" max="2565" width="11" style="1" bestFit="1" customWidth="1"/>
    <col min="2566" max="2566" width="11" style="1" customWidth="1"/>
    <col min="2567" max="2808" width="9" style="1"/>
    <col min="2809" max="2809" width="8.25" style="1" bestFit="1" customWidth="1"/>
    <col min="2810" max="2810" width="17.375" style="1" customWidth="1"/>
    <col min="2811" max="2811" width="28.25" style="1" customWidth="1"/>
    <col min="2812" max="2813" width="9.625" style="1" customWidth="1"/>
    <col min="2814" max="2817" width="10.125" style="1" customWidth="1"/>
    <col min="2818" max="2819" width="9" style="1"/>
    <col min="2820" max="2820" width="21.5" style="1" bestFit="1" customWidth="1"/>
    <col min="2821" max="2821" width="11" style="1" bestFit="1" customWidth="1"/>
    <col min="2822" max="2822" width="11" style="1" customWidth="1"/>
    <col min="2823" max="3064" width="9" style="1"/>
    <col min="3065" max="3065" width="8.25" style="1" bestFit="1" customWidth="1"/>
    <col min="3066" max="3066" width="17.375" style="1" customWidth="1"/>
    <col min="3067" max="3067" width="28.25" style="1" customWidth="1"/>
    <col min="3068" max="3069" width="9.625" style="1" customWidth="1"/>
    <col min="3070" max="3073" width="10.125" style="1" customWidth="1"/>
    <col min="3074" max="3075" width="9" style="1"/>
    <col min="3076" max="3076" width="21.5" style="1" bestFit="1" customWidth="1"/>
    <col min="3077" max="3077" width="11" style="1" bestFit="1" customWidth="1"/>
    <col min="3078" max="3078" width="11" style="1" customWidth="1"/>
    <col min="3079" max="3320" width="9" style="1"/>
    <col min="3321" max="3321" width="8.25" style="1" bestFit="1" customWidth="1"/>
    <col min="3322" max="3322" width="17.375" style="1" customWidth="1"/>
    <col min="3323" max="3323" width="28.25" style="1" customWidth="1"/>
    <col min="3324" max="3325" width="9.625" style="1" customWidth="1"/>
    <col min="3326" max="3329" width="10.125" style="1" customWidth="1"/>
    <col min="3330" max="3331" width="9" style="1"/>
    <col min="3332" max="3332" width="21.5" style="1" bestFit="1" customWidth="1"/>
    <col min="3333" max="3333" width="11" style="1" bestFit="1" customWidth="1"/>
    <col min="3334" max="3334" width="11" style="1" customWidth="1"/>
    <col min="3335" max="3576" width="9" style="1"/>
    <col min="3577" max="3577" width="8.25" style="1" bestFit="1" customWidth="1"/>
    <col min="3578" max="3578" width="17.375" style="1" customWidth="1"/>
    <col min="3579" max="3579" width="28.25" style="1" customWidth="1"/>
    <col min="3580" max="3581" width="9.625" style="1" customWidth="1"/>
    <col min="3582" max="3585" width="10.125" style="1" customWidth="1"/>
    <col min="3586" max="3587" width="9" style="1"/>
    <col min="3588" max="3588" width="21.5" style="1" bestFit="1" customWidth="1"/>
    <col min="3589" max="3589" width="11" style="1" bestFit="1" customWidth="1"/>
    <col min="3590" max="3590" width="11" style="1" customWidth="1"/>
    <col min="3591" max="3832" width="9" style="1"/>
    <col min="3833" max="3833" width="8.25" style="1" bestFit="1" customWidth="1"/>
    <col min="3834" max="3834" width="17.375" style="1" customWidth="1"/>
    <col min="3835" max="3835" width="28.25" style="1" customWidth="1"/>
    <col min="3836" max="3837" width="9.625" style="1" customWidth="1"/>
    <col min="3838" max="3841" width="10.125" style="1" customWidth="1"/>
    <col min="3842" max="3843" width="9" style="1"/>
    <col min="3844" max="3844" width="21.5" style="1" bestFit="1" customWidth="1"/>
    <col min="3845" max="3845" width="11" style="1" bestFit="1" customWidth="1"/>
    <col min="3846" max="3846" width="11" style="1" customWidth="1"/>
    <col min="3847" max="4088" width="9" style="1"/>
    <col min="4089" max="4089" width="8.25" style="1" bestFit="1" customWidth="1"/>
    <col min="4090" max="4090" width="17.375" style="1" customWidth="1"/>
    <col min="4091" max="4091" width="28.25" style="1" customWidth="1"/>
    <col min="4092" max="4093" width="9.625" style="1" customWidth="1"/>
    <col min="4094" max="4097" width="10.125" style="1" customWidth="1"/>
    <col min="4098" max="4099" width="9" style="1"/>
    <col min="4100" max="4100" width="21.5" style="1" bestFit="1" customWidth="1"/>
    <col min="4101" max="4101" width="11" style="1" bestFit="1" customWidth="1"/>
    <col min="4102" max="4102" width="11" style="1" customWidth="1"/>
    <col min="4103" max="4344" width="9" style="1"/>
    <col min="4345" max="4345" width="8.25" style="1" bestFit="1" customWidth="1"/>
    <col min="4346" max="4346" width="17.375" style="1" customWidth="1"/>
    <col min="4347" max="4347" width="28.25" style="1" customWidth="1"/>
    <col min="4348" max="4349" width="9.625" style="1" customWidth="1"/>
    <col min="4350" max="4353" width="10.125" style="1" customWidth="1"/>
    <col min="4354" max="4355" width="9" style="1"/>
    <col min="4356" max="4356" width="21.5" style="1" bestFit="1" customWidth="1"/>
    <col min="4357" max="4357" width="11" style="1" bestFit="1" customWidth="1"/>
    <col min="4358" max="4358" width="11" style="1" customWidth="1"/>
    <col min="4359" max="4600" width="9" style="1"/>
    <col min="4601" max="4601" width="8.25" style="1" bestFit="1" customWidth="1"/>
    <col min="4602" max="4602" width="17.375" style="1" customWidth="1"/>
    <col min="4603" max="4603" width="28.25" style="1" customWidth="1"/>
    <col min="4604" max="4605" width="9.625" style="1" customWidth="1"/>
    <col min="4606" max="4609" width="10.125" style="1" customWidth="1"/>
    <col min="4610" max="4611" width="9" style="1"/>
    <col min="4612" max="4612" width="21.5" style="1" bestFit="1" customWidth="1"/>
    <col min="4613" max="4613" width="11" style="1" bestFit="1" customWidth="1"/>
    <col min="4614" max="4614" width="11" style="1" customWidth="1"/>
    <col min="4615" max="4856" width="9" style="1"/>
    <col min="4857" max="4857" width="8.25" style="1" bestFit="1" customWidth="1"/>
    <col min="4858" max="4858" width="17.375" style="1" customWidth="1"/>
    <col min="4859" max="4859" width="28.25" style="1" customWidth="1"/>
    <col min="4860" max="4861" width="9.625" style="1" customWidth="1"/>
    <col min="4862" max="4865" width="10.125" style="1" customWidth="1"/>
    <col min="4866" max="4867" width="9" style="1"/>
    <col min="4868" max="4868" width="21.5" style="1" bestFit="1" customWidth="1"/>
    <col min="4869" max="4869" width="11" style="1" bestFit="1" customWidth="1"/>
    <col min="4870" max="4870" width="11" style="1" customWidth="1"/>
    <col min="4871" max="5112" width="9" style="1"/>
    <col min="5113" max="5113" width="8.25" style="1" bestFit="1" customWidth="1"/>
    <col min="5114" max="5114" width="17.375" style="1" customWidth="1"/>
    <col min="5115" max="5115" width="28.25" style="1" customWidth="1"/>
    <col min="5116" max="5117" width="9.625" style="1" customWidth="1"/>
    <col min="5118" max="5121" width="10.125" style="1" customWidth="1"/>
    <col min="5122" max="5123" width="9" style="1"/>
    <col min="5124" max="5124" width="21.5" style="1" bestFit="1" customWidth="1"/>
    <col min="5125" max="5125" width="11" style="1" bestFit="1" customWidth="1"/>
    <col min="5126" max="5126" width="11" style="1" customWidth="1"/>
    <col min="5127" max="5368" width="9" style="1"/>
    <col min="5369" max="5369" width="8.25" style="1" bestFit="1" customWidth="1"/>
    <col min="5370" max="5370" width="17.375" style="1" customWidth="1"/>
    <col min="5371" max="5371" width="28.25" style="1" customWidth="1"/>
    <col min="5372" max="5373" width="9.625" style="1" customWidth="1"/>
    <col min="5374" max="5377" width="10.125" style="1" customWidth="1"/>
    <col min="5378" max="5379" width="9" style="1"/>
    <col min="5380" max="5380" width="21.5" style="1" bestFit="1" customWidth="1"/>
    <col min="5381" max="5381" width="11" style="1" bestFit="1" customWidth="1"/>
    <col min="5382" max="5382" width="11" style="1" customWidth="1"/>
    <col min="5383" max="5624" width="9" style="1"/>
    <col min="5625" max="5625" width="8.25" style="1" bestFit="1" customWidth="1"/>
    <col min="5626" max="5626" width="17.375" style="1" customWidth="1"/>
    <col min="5627" max="5627" width="28.25" style="1" customWidth="1"/>
    <col min="5628" max="5629" width="9.625" style="1" customWidth="1"/>
    <col min="5630" max="5633" width="10.125" style="1" customWidth="1"/>
    <col min="5634" max="5635" width="9" style="1"/>
    <col min="5636" max="5636" width="21.5" style="1" bestFit="1" customWidth="1"/>
    <col min="5637" max="5637" width="11" style="1" bestFit="1" customWidth="1"/>
    <col min="5638" max="5638" width="11" style="1" customWidth="1"/>
    <col min="5639" max="5880" width="9" style="1"/>
    <col min="5881" max="5881" width="8.25" style="1" bestFit="1" customWidth="1"/>
    <col min="5882" max="5882" width="17.375" style="1" customWidth="1"/>
    <col min="5883" max="5883" width="28.25" style="1" customWidth="1"/>
    <col min="5884" max="5885" width="9.625" style="1" customWidth="1"/>
    <col min="5886" max="5889" width="10.125" style="1" customWidth="1"/>
    <col min="5890" max="5891" width="9" style="1"/>
    <col min="5892" max="5892" width="21.5" style="1" bestFit="1" customWidth="1"/>
    <col min="5893" max="5893" width="11" style="1" bestFit="1" customWidth="1"/>
    <col min="5894" max="5894" width="11" style="1" customWidth="1"/>
    <col min="5895" max="6136" width="9" style="1"/>
    <col min="6137" max="6137" width="8.25" style="1" bestFit="1" customWidth="1"/>
    <col min="6138" max="6138" width="17.375" style="1" customWidth="1"/>
    <col min="6139" max="6139" width="28.25" style="1" customWidth="1"/>
    <col min="6140" max="6141" width="9.625" style="1" customWidth="1"/>
    <col min="6142" max="6145" width="10.125" style="1" customWidth="1"/>
    <col min="6146" max="6147" width="9" style="1"/>
    <col min="6148" max="6148" width="21.5" style="1" bestFit="1" customWidth="1"/>
    <col min="6149" max="6149" width="11" style="1" bestFit="1" customWidth="1"/>
    <col min="6150" max="6150" width="11" style="1" customWidth="1"/>
    <col min="6151" max="6392" width="9" style="1"/>
    <col min="6393" max="6393" width="8.25" style="1" bestFit="1" customWidth="1"/>
    <col min="6394" max="6394" width="17.375" style="1" customWidth="1"/>
    <col min="6395" max="6395" width="28.25" style="1" customWidth="1"/>
    <col min="6396" max="6397" width="9.625" style="1" customWidth="1"/>
    <col min="6398" max="6401" width="10.125" style="1" customWidth="1"/>
    <col min="6402" max="6403" width="9" style="1"/>
    <col min="6404" max="6404" width="21.5" style="1" bestFit="1" customWidth="1"/>
    <col min="6405" max="6405" width="11" style="1" bestFit="1" customWidth="1"/>
    <col min="6406" max="6406" width="11" style="1" customWidth="1"/>
    <col min="6407" max="6648" width="9" style="1"/>
    <col min="6649" max="6649" width="8.25" style="1" bestFit="1" customWidth="1"/>
    <col min="6650" max="6650" width="17.375" style="1" customWidth="1"/>
    <col min="6651" max="6651" width="28.25" style="1" customWidth="1"/>
    <col min="6652" max="6653" width="9.625" style="1" customWidth="1"/>
    <col min="6654" max="6657" width="10.125" style="1" customWidth="1"/>
    <col min="6658" max="6659" width="9" style="1"/>
    <col min="6660" max="6660" width="21.5" style="1" bestFit="1" customWidth="1"/>
    <col min="6661" max="6661" width="11" style="1" bestFit="1" customWidth="1"/>
    <col min="6662" max="6662" width="11" style="1" customWidth="1"/>
    <col min="6663" max="6904" width="9" style="1"/>
    <col min="6905" max="6905" width="8.25" style="1" bestFit="1" customWidth="1"/>
    <col min="6906" max="6906" width="17.375" style="1" customWidth="1"/>
    <col min="6907" max="6907" width="28.25" style="1" customWidth="1"/>
    <col min="6908" max="6909" width="9.625" style="1" customWidth="1"/>
    <col min="6910" max="6913" width="10.125" style="1" customWidth="1"/>
    <col min="6914" max="6915" width="9" style="1"/>
    <col min="6916" max="6916" width="21.5" style="1" bestFit="1" customWidth="1"/>
    <col min="6917" max="6917" width="11" style="1" bestFit="1" customWidth="1"/>
    <col min="6918" max="6918" width="11" style="1" customWidth="1"/>
    <col min="6919" max="7160" width="9" style="1"/>
    <col min="7161" max="7161" width="8.25" style="1" bestFit="1" customWidth="1"/>
    <col min="7162" max="7162" width="17.375" style="1" customWidth="1"/>
    <col min="7163" max="7163" width="28.25" style="1" customWidth="1"/>
    <col min="7164" max="7165" width="9.625" style="1" customWidth="1"/>
    <col min="7166" max="7169" width="10.125" style="1" customWidth="1"/>
    <col min="7170" max="7171" width="9" style="1"/>
    <col min="7172" max="7172" width="21.5" style="1" bestFit="1" customWidth="1"/>
    <col min="7173" max="7173" width="11" style="1" bestFit="1" customWidth="1"/>
    <col min="7174" max="7174" width="11" style="1" customWidth="1"/>
    <col min="7175" max="7416" width="9" style="1"/>
    <col min="7417" max="7417" width="8.25" style="1" bestFit="1" customWidth="1"/>
    <col min="7418" max="7418" width="17.375" style="1" customWidth="1"/>
    <col min="7419" max="7419" width="28.25" style="1" customWidth="1"/>
    <col min="7420" max="7421" width="9.625" style="1" customWidth="1"/>
    <col min="7422" max="7425" width="10.125" style="1" customWidth="1"/>
    <col min="7426" max="7427" width="9" style="1"/>
    <col min="7428" max="7428" width="21.5" style="1" bestFit="1" customWidth="1"/>
    <col min="7429" max="7429" width="11" style="1" bestFit="1" customWidth="1"/>
    <col min="7430" max="7430" width="11" style="1" customWidth="1"/>
    <col min="7431" max="7672" width="9" style="1"/>
    <col min="7673" max="7673" width="8.25" style="1" bestFit="1" customWidth="1"/>
    <col min="7674" max="7674" width="17.375" style="1" customWidth="1"/>
    <col min="7675" max="7675" width="28.25" style="1" customWidth="1"/>
    <col min="7676" max="7677" width="9.625" style="1" customWidth="1"/>
    <col min="7678" max="7681" width="10.125" style="1" customWidth="1"/>
    <col min="7682" max="7683" width="9" style="1"/>
    <col min="7684" max="7684" width="21.5" style="1" bestFit="1" customWidth="1"/>
    <col min="7685" max="7685" width="11" style="1" bestFit="1" customWidth="1"/>
    <col min="7686" max="7686" width="11" style="1" customWidth="1"/>
    <col min="7687" max="7928" width="9" style="1"/>
    <col min="7929" max="7929" width="8.25" style="1" bestFit="1" customWidth="1"/>
    <col min="7930" max="7930" width="17.375" style="1" customWidth="1"/>
    <col min="7931" max="7931" width="28.25" style="1" customWidth="1"/>
    <col min="7932" max="7933" width="9.625" style="1" customWidth="1"/>
    <col min="7934" max="7937" width="10.125" style="1" customWidth="1"/>
    <col min="7938" max="7939" width="9" style="1"/>
    <col min="7940" max="7940" width="21.5" style="1" bestFit="1" customWidth="1"/>
    <col min="7941" max="7941" width="11" style="1" bestFit="1" customWidth="1"/>
    <col min="7942" max="7942" width="11" style="1" customWidth="1"/>
    <col min="7943" max="8184" width="9" style="1"/>
    <col min="8185" max="8185" width="8.25" style="1" bestFit="1" customWidth="1"/>
    <col min="8186" max="8186" width="17.375" style="1" customWidth="1"/>
    <col min="8187" max="8187" width="28.25" style="1" customWidth="1"/>
    <col min="8188" max="8189" width="9.625" style="1" customWidth="1"/>
    <col min="8190" max="8193" width="10.125" style="1" customWidth="1"/>
    <col min="8194" max="8195" width="9" style="1"/>
    <col min="8196" max="8196" width="21.5" style="1" bestFit="1" customWidth="1"/>
    <col min="8197" max="8197" width="11" style="1" bestFit="1" customWidth="1"/>
    <col min="8198" max="8198" width="11" style="1" customWidth="1"/>
    <col min="8199" max="8440" width="9" style="1"/>
    <col min="8441" max="8441" width="8.25" style="1" bestFit="1" customWidth="1"/>
    <col min="8442" max="8442" width="17.375" style="1" customWidth="1"/>
    <col min="8443" max="8443" width="28.25" style="1" customWidth="1"/>
    <col min="8444" max="8445" width="9.625" style="1" customWidth="1"/>
    <col min="8446" max="8449" width="10.125" style="1" customWidth="1"/>
    <col min="8450" max="8451" width="9" style="1"/>
    <col min="8452" max="8452" width="21.5" style="1" bestFit="1" customWidth="1"/>
    <col min="8453" max="8453" width="11" style="1" bestFit="1" customWidth="1"/>
    <col min="8454" max="8454" width="11" style="1" customWidth="1"/>
    <col min="8455" max="8696" width="9" style="1"/>
    <col min="8697" max="8697" width="8.25" style="1" bestFit="1" customWidth="1"/>
    <col min="8698" max="8698" width="17.375" style="1" customWidth="1"/>
    <col min="8699" max="8699" width="28.25" style="1" customWidth="1"/>
    <col min="8700" max="8701" width="9.625" style="1" customWidth="1"/>
    <col min="8702" max="8705" width="10.125" style="1" customWidth="1"/>
    <col min="8706" max="8707" width="9" style="1"/>
    <col min="8708" max="8708" width="21.5" style="1" bestFit="1" customWidth="1"/>
    <col min="8709" max="8709" width="11" style="1" bestFit="1" customWidth="1"/>
    <col min="8710" max="8710" width="11" style="1" customWidth="1"/>
    <col min="8711" max="8952" width="9" style="1"/>
    <col min="8953" max="8953" width="8.25" style="1" bestFit="1" customWidth="1"/>
    <col min="8954" max="8954" width="17.375" style="1" customWidth="1"/>
    <col min="8955" max="8955" width="28.25" style="1" customWidth="1"/>
    <col min="8956" max="8957" width="9.625" style="1" customWidth="1"/>
    <col min="8958" max="8961" width="10.125" style="1" customWidth="1"/>
    <col min="8962" max="8963" width="9" style="1"/>
    <col min="8964" max="8964" width="21.5" style="1" bestFit="1" customWidth="1"/>
    <col min="8965" max="8965" width="11" style="1" bestFit="1" customWidth="1"/>
    <col min="8966" max="8966" width="11" style="1" customWidth="1"/>
    <col min="8967" max="9208" width="9" style="1"/>
    <col min="9209" max="9209" width="8.25" style="1" bestFit="1" customWidth="1"/>
    <col min="9210" max="9210" width="17.375" style="1" customWidth="1"/>
    <col min="9211" max="9211" width="28.25" style="1" customWidth="1"/>
    <col min="9212" max="9213" width="9.625" style="1" customWidth="1"/>
    <col min="9214" max="9217" width="10.125" style="1" customWidth="1"/>
    <col min="9218" max="9219" width="9" style="1"/>
    <col min="9220" max="9220" width="21.5" style="1" bestFit="1" customWidth="1"/>
    <col min="9221" max="9221" width="11" style="1" bestFit="1" customWidth="1"/>
    <col min="9222" max="9222" width="11" style="1" customWidth="1"/>
    <col min="9223" max="9464" width="9" style="1"/>
    <col min="9465" max="9465" width="8.25" style="1" bestFit="1" customWidth="1"/>
    <col min="9466" max="9466" width="17.375" style="1" customWidth="1"/>
    <col min="9467" max="9467" width="28.25" style="1" customWidth="1"/>
    <col min="9468" max="9469" width="9.625" style="1" customWidth="1"/>
    <col min="9470" max="9473" width="10.125" style="1" customWidth="1"/>
    <col min="9474" max="9475" width="9" style="1"/>
    <col min="9476" max="9476" width="21.5" style="1" bestFit="1" customWidth="1"/>
    <col min="9477" max="9477" width="11" style="1" bestFit="1" customWidth="1"/>
    <col min="9478" max="9478" width="11" style="1" customWidth="1"/>
    <col min="9479" max="9720" width="9" style="1"/>
    <col min="9721" max="9721" width="8.25" style="1" bestFit="1" customWidth="1"/>
    <col min="9722" max="9722" width="17.375" style="1" customWidth="1"/>
    <col min="9723" max="9723" width="28.25" style="1" customWidth="1"/>
    <col min="9724" max="9725" width="9.625" style="1" customWidth="1"/>
    <col min="9726" max="9729" width="10.125" style="1" customWidth="1"/>
    <col min="9730" max="9731" width="9" style="1"/>
    <col min="9732" max="9732" width="21.5" style="1" bestFit="1" customWidth="1"/>
    <col min="9733" max="9733" width="11" style="1" bestFit="1" customWidth="1"/>
    <col min="9734" max="9734" width="11" style="1" customWidth="1"/>
    <col min="9735" max="9976" width="9" style="1"/>
    <col min="9977" max="9977" width="8.25" style="1" bestFit="1" customWidth="1"/>
    <col min="9978" max="9978" width="17.375" style="1" customWidth="1"/>
    <col min="9979" max="9979" width="28.25" style="1" customWidth="1"/>
    <col min="9980" max="9981" width="9.625" style="1" customWidth="1"/>
    <col min="9982" max="9985" width="10.125" style="1" customWidth="1"/>
    <col min="9986" max="9987" width="9" style="1"/>
    <col min="9988" max="9988" width="21.5" style="1" bestFit="1" customWidth="1"/>
    <col min="9989" max="9989" width="11" style="1" bestFit="1" customWidth="1"/>
    <col min="9990" max="9990" width="11" style="1" customWidth="1"/>
    <col min="9991" max="10232" width="9" style="1"/>
    <col min="10233" max="10233" width="8.25" style="1" bestFit="1" customWidth="1"/>
    <col min="10234" max="10234" width="17.375" style="1" customWidth="1"/>
    <col min="10235" max="10235" width="28.25" style="1" customWidth="1"/>
    <col min="10236" max="10237" width="9.625" style="1" customWidth="1"/>
    <col min="10238" max="10241" width="10.125" style="1" customWidth="1"/>
    <col min="10242" max="10243" width="9" style="1"/>
    <col min="10244" max="10244" width="21.5" style="1" bestFit="1" customWidth="1"/>
    <col min="10245" max="10245" width="11" style="1" bestFit="1" customWidth="1"/>
    <col min="10246" max="10246" width="11" style="1" customWidth="1"/>
    <col min="10247" max="10488" width="9" style="1"/>
    <col min="10489" max="10489" width="8.25" style="1" bestFit="1" customWidth="1"/>
    <col min="10490" max="10490" width="17.375" style="1" customWidth="1"/>
    <col min="10491" max="10491" width="28.25" style="1" customWidth="1"/>
    <col min="10492" max="10493" width="9.625" style="1" customWidth="1"/>
    <col min="10494" max="10497" width="10.125" style="1" customWidth="1"/>
    <col min="10498" max="10499" width="9" style="1"/>
    <col min="10500" max="10500" width="21.5" style="1" bestFit="1" customWidth="1"/>
    <col min="10501" max="10501" width="11" style="1" bestFit="1" customWidth="1"/>
    <col min="10502" max="10502" width="11" style="1" customWidth="1"/>
    <col min="10503" max="10744" width="9" style="1"/>
    <col min="10745" max="10745" width="8.25" style="1" bestFit="1" customWidth="1"/>
    <col min="10746" max="10746" width="17.375" style="1" customWidth="1"/>
    <col min="10747" max="10747" width="28.25" style="1" customWidth="1"/>
    <col min="10748" max="10749" width="9.625" style="1" customWidth="1"/>
    <col min="10750" max="10753" width="10.125" style="1" customWidth="1"/>
    <col min="10754" max="10755" width="9" style="1"/>
    <col min="10756" max="10756" width="21.5" style="1" bestFit="1" customWidth="1"/>
    <col min="10757" max="10757" width="11" style="1" bestFit="1" customWidth="1"/>
    <col min="10758" max="10758" width="11" style="1" customWidth="1"/>
    <col min="10759" max="11000" width="9" style="1"/>
    <col min="11001" max="11001" width="8.25" style="1" bestFit="1" customWidth="1"/>
    <col min="11002" max="11002" width="17.375" style="1" customWidth="1"/>
    <col min="11003" max="11003" width="28.25" style="1" customWidth="1"/>
    <col min="11004" max="11005" width="9.625" style="1" customWidth="1"/>
    <col min="11006" max="11009" width="10.125" style="1" customWidth="1"/>
    <col min="11010" max="11011" width="9" style="1"/>
    <col min="11012" max="11012" width="21.5" style="1" bestFit="1" customWidth="1"/>
    <col min="11013" max="11013" width="11" style="1" bestFit="1" customWidth="1"/>
    <col min="11014" max="11014" width="11" style="1" customWidth="1"/>
    <col min="11015" max="11256" width="9" style="1"/>
    <col min="11257" max="11257" width="8.25" style="1" bestFit="1" customWidth="1"/>
    <col min="11258" max="11258" width="17.375" style="1" customWidth="1"/>
    <col min="11259" max="11259" width="28.25" style="1" customWidth="1"/>
    <col min="11260" max="11261" width="9.625" style="1" customWidth="1"/>
    <col min="11262" max="11265" width="10.125" style="1" customWidth="1"/>
    <col min="11266" max="11267" width="9" style="1"/>
    <col min="11268" max="11268" width="21.5" style="1" bestFit="1" customWidth="1"/>
    <col min="11269" max="11269" width="11" style="1" bestFit="1" customWidth="1"/>
    <col min="11270" max="11270" width="11" style="1" customWidth="1"/>
    <col min="11271" max="11512" width="9" style="1"/>
    <col min="11513" max="11513" width="8.25" style="1" bestFit="1" customWidth="1"/>
    <col min="11514" max="11514" width="17.375" style="1" customWidth="1"/>
    <col min="11515" max="11515" width="28.25" style="1" customWidth="1"/>
    <col min="11516" max="11517" width="9.625" style="1" customWidth="1"/>
    <col min="11518" max="11521" width="10.125" style="1" customWidth="1"/>
    <col min="11522" max="11523" width="9" style="1"/>
    <col min="11524" max="11524" width="21.5" style="1" bestFit="1" customWidth="1"/>
    <col min="11525" max="11525" width="11" style="1" bestFit="1" customWidth="1"/>
    <col min="11526" max="11526" width="11" style="1" customWidth="1"/>
    <col min="11527" max="11768" width="9" style="1"/>
    <col min="11769" max="11769" width="8.25" style="1" bestFit="1" customWidth="1"/>
    <col min="11770" max="11770" width="17.375" style="1" customWidth="1"/>
    <col min="11771" max="11771" width="28.25" style="1" customWidth="1"/>
    <col min="11772" max="11773" width="9.625" style="1" customWidth="1"/>
    <col min="11774" max="11777" width="10.125" style="1" customWidth="1"/>
    <col min="11778" max="11779" width="9" style="1"/>
    <col min="11780" max="11780" width="21.5" style="1" bestFit="1" customWidth="1"/>
    <col min="11781" max="11781" width="11" style="1" bestFit="1" customWidth="1"/>
    <col min="11782" max="11782" width="11" style="1" customWidth="1"/>
    <col min="11783" max="12024" width="9" style="1"/>
    <col min="12025" max="12025" width="8.25" style="1" bestFit="1" customWidth="1"/>
    <col min="12026" max="12026" width="17.375" style="1" customWidth="1"/>
    <col min="12027" max="12027" width="28.25" style="1" customWidth="1"/>
    <col min="12028" max="12029" width="9.625" style="1" customWidth="1"/>
    <col min="12030" max="12033" width="10.125" style="1" customWidth="1"/>
    <col min="12034" max="12035" width="9" style="1"/>
    <col min="12036" max="12036" width="21.5" style="1" bestFit="1" customWidth="1"/>
    <col min="12037" max="12037" width="11" style="1" bestFit="1" customWidth="1"/>
    <col min="12038" max="12038" width="11" style="1" customWidth="1"/>
    <col min="12039" max="12280" width="9" style="1"/>
    <col min="12281" max="12281" width="8.25" style="1" bestFit="1" customWidth="1"/>
    <col min="12282" max="12282" width="17.375" style="1" customWidth="1"/>
    <col min="12283" max="12283" width="28.25" style="1" customWidth="1"/>
    <col min="12284" max="12285" width="9.625" style="1" customWidth="1"/>
    <col min="12286" max="12289" width="10.125" style="1" customWidth="1"/>
    <col min="12290" max="12291" width="9" style="1"/>
    <col min="12292" max="12292" width="21.5" style="1" bestFit="1" customWidth="1"/>
    <col min="12293" max="12293" width="11" style="1" bestFit="1" customWidth="1"/>
    <col min="12294" max="12294" width="11" style="1" customWidth="1"/>
    <col min="12295" max="12536" width="9" style="1"/>
    <col min="12537" max="12537" width="8.25" style="1" bestFit="1" customWidth="1"/>
    <col min="12538" max="12538" width="17.375" style="1" customWidth="1"/>
    <col min="12539" max="12539" width="28.25" style="1" customWidth="1"/>
    <col min="12540" max="12541" width="9.625" style="1" customWidth="1"/>
    <col min="12542" max="12545" width="10.125" style="1" customWidth="1"/>
    <col min="12546" max="12547" width="9" style="1"/>
    <col min="12548" max="12548" width="21.5" style="1" bestFit="1" customWidth="1"/>
    <col min="12549" max="12549" width="11" style="1" bestFit="1" customWidth="1"/>
    <col min="12550" max="12550" width="11" style="1" customWidth="1"/>
    <col min="12551" max="12792" width="9" style="1"/>
    <col min="12793" max="12793" width="8.25" style="1" bestFit="1" customWidth="1"/>
    <col min="12794" max="12794" width="17.375" style="1" customWidth="1"/>
    <col min="12795" max="12795" width="28.25" style="1" customWidth="1"/>
    <col min="12796" max="12797" width="9.625" style="1" customWidth="1"/>
    <col min="12798" max="12801" width="10.125" style="1" customWidth="1"/>
    <col min="12802" max="12803" width="9" style="1"/>
    <col min="12804" max="12804" width="21.5" style="1" bestFit="1" customWidth="1"/>
    <col min="12805" max="12805" width="11" style="1" bestFit="1" customWidth="1"/>
    <col min="12806" max="12806" width="11" style="1" customWidth="1"/>
    <col min="12807" max="13048" width="9" style="1"/>
    <col min="13049" max="13049" width="8.25" style="1" bestFit="1" customWidth="1"/>
    <col min="13050" max="13050" width="17.375" style="1" customWidth="1"/>
    <col min="13051" max="13051" width="28.25" style="1" customWidth="1"/>
    <col min="13052" max="13053" width="9.625" style="1" customWidth="1"/>
    <col min="13054" max="13057" width="10.125" style="1" customWidth="1"/>
    <col min="13058" max="13059" width="9" style="1"/>
    <col min="13060" max="13060" width="21.5" style="1" bestFit="1" customWidth="1"/>
    <col min="13061" max="13061" width="11" style="1" bestFit="1" customWidth="1"/>
    <col min="13062" max="13062" width="11" style="1" customWidth="1"/>
    <col min="13063" max="13304" width="9" style="1"/>
    <col min="13305" max="13305" width="8.25" style="1" bestFit="1" customWidth="1"/>
    <col min="13306" max="13306" width="17.375" style="1" customWidth="1"/>
    <col min="13307" max="13307" width="28.25" style="1" customWidth="1"/>
    <col min="13308" max="13309" width="9.625" style="1" customWidth="1"/>
    <col min="13310" max="13313" width="10.125" style="1" customWidth="1"/>
    <col min="13314" max="13315" width="9" style="1"/>
    <col min="13316" max="13316" width="21.5" style="1" bestFit="1" customWidth="1"/>
    <col min="13317" max="13317" width="11" style="1" bestFit="1" customWidth="1"/>
    <col min="13318" max="13318" width="11" style="1" customWidth="1"/>
    <col min="13319" max="13560" width="9" style="1"/>
    <col min="13561" max="13561" width="8.25" style="1" bestFit="1" customWidth="1"/>
    <col min="13562" max="13562" width="17.375" style="1" customWidth="1"/>
    <col min="13563" max="13563" width="28.25" style="1" customWidth="1"/>
    <col min="13564" max="13565" width="9.625" style="1" customWidth="1"/>
    <col min="13566" max="13569" width="10.125" style="1" customWidth="1"/>
    <col min="13570" max="13571" width="9" style="1"/>
    <col min="13572" max="13572" width="21.5" style="1" bestFit="1" customWidth="1"/>
    <col min="13573" max="13573" width="11" style="1" bestFit="1" customWidth="1"/>
    <col min="13574" max="13574" width="11" style="1" customWidth="1"/>
    <col min="13575" max="13816" width="9" style="1"/>
    <col min="13817" max="13817" width="8.25" style="1" bestFit="1" customWidth="1"/>
    <col min="13818" max="13818" width="17.375" style="1" customWidth="1"/>
    <col min="13819" max="13819" width="28.25" style="1" customWidth="1"/>
    <col min="13820" max="13821" width="9.625" style="1" customWidth="1"/>
    <col min="13822" max="13825" width="10.125" style="1" customWidth="1"/>
    <col min="13826" max="13827" width="9" style="1"/>
    <col min="13828" max="13828" width="21.5" style="1" bestFit="1" customWidth="1"/>
    <col min="13829" max="13829" width="11" style="1" bestFit="1" customWidth="1"/>
    <col min="13830" max="13830" width="11" style="1" customWidth="1"/>
    <col min="13831" max="14072" width="9" style="1"/>
    <col min="14073" max="14073" width="8.25" style="1" bestFit="1" customWidth="1"/>
    <col min="14074" max="14074" width="17.375" style="1" customWidth="1"/>
    <col min="14075" max="14075" width="28.25" style="1" customWidth="1"/>
    <col min="14076" max="14077" width="9.625" style="1" customWidth="1"/>
    <col min="14078" max="14081" width="10.125" style="1" customWidth="1"/>
    <col min="14082" max="14083" width="9" style="1"/>
    <col min="14084" max="14084" width="21.5" style="1" bestFit="1" customWidth="1"/>
    <col min="14085" max="14085" width="11" style="1" bestFit="1" customWidth="1"/>
    <col min="14086" max="14086" width="11" style="1" customWidth="1"/>
    <col min="14087" max="14328" width="9" style="1"/>
    <col min="14329" max="14329" width="8.25" style="1" bestFit="1" customWidth="1"/>
    <col min="14330" max="14330" width="17.375" style="1" customWidth="1"/>
    <col min="14331" max="14331" width="28.25" style="1" customWidth="1"/>
    <col min="14332" max="14333" width="9.625" style="1" customWidth="1"/>
    <col min="14334" max="14337" width="10.125" style="1" customWidth="1"/>
    <col min="14338" max="14339" width="9" style="1"/>
    <col min="14340" max="14340" width="21.5" style="1" bestFit="1" customWidth="1"/>
    <col min="14341" max="14341" width="11" style="1" bestFit="1" customWidth="1"/>
    <col min="14342" max="14342" width="11" style="1" customWidth="1"/>
    <col min="14343" max="14584" width="9" style="1"/>
    <col min="14585" max="14585" width="8.25" style="1" bestFit="1" customWidth="1"/>
    <col min="14586" max="14586" width="17.375" style="1" customWidth="1"/>
    <col min="14587" max="14587" width="28.25" style="1" customWidth="1"/>
    <col min="14588" max="14589" width="9.625" style="1" customWidth="1"/>
    <col min="14590" max="14593" width="10.125" style="1" customWidth="1"/>
    <col min="14594" max="14595" width="9" style="1"/>
    <col min="14596" max="14596" width="21.5" style="1" bestFit="1" customWidth="1"/>
    <col min="14597" max="14597" width="11" style="1" bestFit="1" customWidth="1"/>
    <col min="14598" max="14598" width="11" style="1" customWidth="1"/>
    <col min="14599" max="14840" width="9" style="1"/>
    <col min="14841" max="14841" width="8.25" style="1" bestFit="1" customWidth="1"/>
    <col min="14842" max="14842" width="17.375" style="1" customWidth="1"/>
    <col min="14843" max="14843" width="28.25" style="1" customWidth="1"/>
    <col min="14844" max="14845" width="9.625" style="1" customWidth="1"/>
    <col min="14846" max="14849" width="10.125" style="1" customWidth="1"/>
    <col min="14850" max="14851" width="9" style="1"/>
    <col min="14852" max="14852" width="21.5" style="1" bestFit="1" customWidth="1"/>
    <col min="14853" max="14853" width="11" style="1" bestFit="1" customWidth="1"/>
    <col min="14854" max="14854" width="11" style="1" customWidth="1"/>
    <col min="14855" max="15096" width="9" style="1"/>
    <col min="15097" max="15097" width="8.25" style="1" bestFit="1" customWidth="1"/>
    <col min="15098" max="15098" width="17.375" style="1" customWidth="1"/>
    <col min="15099" max="15099" width="28.25" style="1" customWidth="1"/>
    <col min="15100" max="15101" width="9.625" style="1" customWidth="1"/>
    <col min="15102" max="15105" width="10.125" style="1" customWidth="1"/>
    <col min="15106" max="15107" width="9" style="1"/>
    <col min="15108" max="15108" width="21.5" style="1" bestFit="1" customWidth="1"/>
    <col min="15109" max="15109" width="11" style="1" bestFit="1" customWidth="1"/>
    <col min="15110" max="15110" width="11" style="1" customWidth="1"/>
    <col min="15111" max="15352" width="9" style="1"/>
    <col min="15353" max="15353" width="8.25" style="1" bestFit="1" customWidth="1"/>
    <col min="15354" max="15354" width="17.375" style="1" customWidth="1"/>
    <col min="15355" max="15355" width="28.25" style="1" customWidth="1"/>
    <col min="15356" max="15357" width="9.625" style="1" customWidth="1"/>
    <col min="15358" max="15361" width="10.125" style="1" customWidth="1"/>
    <col min="15362" max="15363" width="9" style="1"/>
    <col min="15364" max="15364" width="21.5" style="1" bestFit="1" customWidth="1"/>
    <col min="15365" max="15365" width="11" style="1" bestFit="1" customWidth="1"/>
    <col min="15366" max="15366" width="11" style="1" customWidth="1"/>
    <col min="15367" max="15608" width="9" style="1"/>
    <col min="15609" max="15609" width="8.25" style="1" bestFit="1" customWidth="1"/>
    <col min="15610" max="15610" width="17.375" style="1" customWidth="1"/>
    <col min="15611" max="15611" width="28.25" style="1" customWidth="1"/>
    <col min="15612" max="15613" width="9.625" style="1" customWidth="1"/>
    <col min="15614" max="15617" width="10.125" style="1" customWidth="1"/>
    <col min="15618" max="15619" width="9" style="1"/>
    <col min="15620" max="15620" width="21.5" style="1" bestFit="1" customWidth="1"/>
    <col min="15621" max="15621" width="11" style="1" bestFit="1" customWidth="1"/>
    <col min="15622" max="15622" width="11" style="1" customWidth="1"/>
    <col min="15623" max="15864" width="9" style="1"/>
    <col min="15865" max="15865" width="8.25" style="1" bestFit="1" customWidth="1"/>
    <col min="15866" max="15866" width="17.375" style="1" customWidth="1"/>
    <col min="15867" max="15867" width="28.25" style="1" customWidth="1"/>
    <col min="15868" max="15869" width="9.625" style="1" customWidth="1"/>
    <col min="15870" max="15873" width="10.125" style="1" customWidth="1"/>
    <col min="15874" max="15875" width="9" style="1"/>
    <col min="15876" max="15876" width="21.5" style="1" bestFit="1" customWidth="1"/>
    <col min="15877" max="15877" width="11" style="1" bestFit="1" customWidth="1"/>
    <col min="15878" max="15878" width="11" style="1" customWidth="1"/>
    <col min="15879" max="16120" width="9" style="1"/>
    <col min="16121" max="16121" width="8.25" style="1" bestFit="1" customWidth="1"/>
    <col min="16122" max="16122" width="17.375" style="1" customWidth="1"/>
    <col min="16123" max="16123" width="28.25" style="1" customWidth="1"/>
    <col min="16124" max="16125" width="9.625" style="1" customWidth="1"/>
    <col min="16126" max="16129" width="10.125" style="1" customWidth="1"/>
    <col min="16130" max="16131" width="9" style="1"/>
    <col min="16132" max="16132" width="21.5" style="1" bestFit="1" customWidth="1"/>
    <col min="16133" max="16133" width="11" style="1" bestFit="1" customWidth="1"/>
    <col min="16134" max="16134" width="11" style="1" customWidth="1"/>
    <col min="16135" max="16384" width="9" style="1"/>
  </cols>
  <sheetData>
    <row r="1" spans="1:10" ht="24" x14ac:dyDescent="0.4">
      <c r="A1" s="158" t="s">
        <v>84</v>
      </c>
      <c r="B1" s="158"/>
      <c r="C1" s="158"/>
      <c r="D1" s="158"/>
      <c r="E1" s="158"/>
      <c r="F1" s="158"/>
      <c r="G1" s="158"/>
    </row>
    <row r="2" spans="1:10" ht="13.5" customHeight="1" x14ac:dyDescent="0.4">
      <c r="A2" s="15"/>
      <c r="B2" s="15"/>
      <c r="C2" s="15"/>
      <c r="D2" s="15"/>
      <c r="E2" s="15"/>
      <c r="F2" s="15"/>
      <c r="G2" s="15"/>
    </row>
    <row r="3" spans="1:10" ht="22.5" customHeight="1" x14ac:dyDescent="0.4">
      <c r="A3" s="170" t="s">
        <v>9</v>
      </c>
      <c r="B3" s="143"/>
      <c r="C3" s="168" t="str">
        <f>+採択額記入表!G1</f>
        <v>海空の道</v>
      </c>
      <c r="D3" s="169"/>
      <c r="E3" s="3"/>
      <c r="F3" s="3"/>
      <c r="G3" s="3"/>
    </row>
    <row r="4" spans="1:10" x14ac:dyDescent="0.15">
      <c r="C4" s="5"/>
      <c r="D4" s="6"/>
      <c r="E4" s="6"/>
      <c r="F4" s="6"/>
      <c r="G4" s="6"/>
    </row>
    <row r="5" spans="1:10" ht="42.75" customHeight="1" x14ac:dyDescent="0.4">
      <c r="A5" s="18" t="s">
        <v>8</v>
      </c>
      <c r="B5" s="182" t="s">
        <v>7</v>
      </c>
      <c r="C5" s="183"/>
      <c r="D5" s="17" t="s">
        <v>10</v>
      </c>
      <c r="E5" s="16" t="s">
        <v>56</v>
      </c>
      <c r="F5" s="18" t="s">
        <v>5</v>
      </c>
      <c r="G5" s="17" t="s">
        <v>4</v>
      </c>
      <c r="I5" s="63" t="s">
        <v>70</v>
      </c>
    </row>
    <row r="6" spans="1:10" ht="21" customHeight="1" x14ac:dyDescent="0.4">
      <c r="A6" s="179" t="s">
        <v>24</v>
      </c>
      <c r="B6" s="180"/>
      <c r="C6" s="180"/>
      <c r="D6" s="45"/>
      <c r="E6" s="45"/>
      <c r="F6" s="46"/>
      <c r="G6" s="47"/>
      <c r="H6" s="1" t="s">
        <v>67</v>
      </c>
      <c r="I6" s="63" t="s">
        <v>66</v>
      </c>
    </row>
    <row r="7" spans="1:10" ht="21" customHeight="1" x14ac:dyDescent="0.4">
      <c r="A7" s="7">
        <v>45966</v>
      </c>
      <c r="B7" s="184" t="s">
        <v>153</v>
      </c>
      <c r="C7" s="141"/>
      <c r="D7" s="10">
        <v>135000</v>
      </c>
      <c r="E7" s="43">
        <f>+ROUNDDOWN(D7/2,0)</f>
        <v>67500</v>
      </c>
      <c r="F7" s="11">
        <v>11</v>
      </c>
      <c r="G7" s="12" t="s">
        <v>155</v>
      </c>
      <c r="H7" s="57"/>
      <c r="I7" s="62" t="s">
        <v>64</v>
      </c>
      <c r="J7" s="61" t="s">
        <v>63</v>
      </c>
    </row>
    <row r="8" spans="1:10" ht="21" customHeight="1" x14ac:dyDescent="0.4">
      <c r="A8" s="7">
        <v>45981</v>
      </c>
      <c r="B8" s="184" t="s">
        <v>152</v>
      </c>
      <c r="C8" s="141"/>
      <c r="D8" s="10">
        <v>50000</v>
      </c>
      <c r="E8" s="43">
        <f t="shared" ref="E8:E11" si="0">+ROUNDDOWN(D8/2,0)</f>
        <v>25000</v>
      </c>
      <c r="F8" s="11">
        <v>12</v>
      </c>
      <c r="G8" s="12" t="s">
        <v>156</v>
      </c>
      <c r="H8" s="59" t="s">
        <v>61</v>
      </c>
      <c r="I8" s="60">
        <f>+採択額記入表!H19</f>
        <v>60000</v>
      </c>
      <c r="J8" s="166" t="str">
        <f>+IF(I9&gt;=I8,"OK","余り")</f>
        <v>OK</v>
      </c>
    </row>
    <row r="9" spans="1:10" ht="21" customHeight="1" x14ac:dyDescent="0.4">
      <c r="A9" s="7"/>
      <c r="B9" s="160"/>
      <c r="C9" s="161"/>
      <c r="D9" s="10"/>
      <c r="E9" s="43">
        <f t="shared" si="0"/>
        <v>0</v>
      </c>
      <c r="F9" s="11"/>
      <c r="G9" s="12"/>
      <c r="H9" s="59" t="s">
        <v>62</v>
      </c>
      <c r="I9" s="60">
        <f>+IF(E19&gt;I8,I8,E19)</f>
        <v>60000</v>
      </c>
      <c r="J9" s="181"/>
    </row>
    <row r="10" spans="1:10" ht="21" customHeight="1" x14ac:dyDescent="0.4">
      <c r="A10" s="7"/>
      <c r="B10" s="160"/>
      <c r="C10" s="161"/>
      <c r="D10" s="10"/>
      <c r="E10" s="43">
        <f t="shared" si="0"/>
        <v>0</v>
      </c>
      <c r="F10" s="11"/>
      <c r="G10" s="12"/>
      <c r="H10" s="1" t="s">
        <v>71</v>
      </c>
    </row>
    <row r="11" spans="1:10" ht="21" customHeight="1" x14ac:dyDescent="0.4">
      <c r="A11" s="7"/>
      <c r="B11" s="160"/>
      <c r="C11" s="161"/>
      <c r="D11" s="10"/>
      <c r="E11" s="43">
        <f t="shared" si="0"/>
        <v>0</v>
      </c>
      <c r="F11" s="11"/>
      <c r="G11" s="12"/>
      <c r="H11" s="57"/>
      <c r="I11" s="62" t="s">
        <v>64</v>
      </c>
      <c r="J11" s="61" t="s">
        <v>63</v>
      </c>
    </row>
    <row r="12" spans="1:10" ht="21" customHeight="1" x14ac:dyDescent="0.4">
      <c r="A12" s="7"/>
      <c r="B12" s="160"/>
      <c r="C12" s="161"/>
      <c r="D12" s="10"/>
      <c r="E12" s="43">
        <f t="shared" ref="E12:E18" si="1">+ROUNDDOWN(D12/2,0)</f>
        <v>0</v>
      </c>
      <c r="F12" s="11"/>
      <c r="G12" s="12"/>
      <c r="H12" s="59" t="s">
        <v>61</v>
      </c>
      <c r="I12" s="60">
        <f>+採択額記入表!H20</f>
        <v>80000</v>
      </c>
      <c r="J12" s="166" t="str">
        <f>+IF(I13&gt;=I12,"OK","余り")</f>
        <v>余り</v>
      </c>
    </row>
    <row r="13" spans="1:10" ht="21" customHeight="1" x14ac:dyDescent="0.4">
      <c r="A13" s="7"/>
      <c r="B13" s="160"/>
      <c r="C13" s="161"/>
      <c r="D13" s="10"/>
      <c r="E13" s="43">
        <f t="shared" si="1"/>
        <v>0</v>
      </c>
      <c r="F13" s="11"/>
      <c r="G13" s="12"/>
      <c r="H13" s="59" t="s">
        <v>62</v>
      </c>
      <c r="I13" s="60">
        <f>+IF(E24&gt;I12,I12,E24)</f>
        <v>77000</v>
      </c>
      <c r="J13" s="181"/>
    </row>
    <row r="14" spans="1:10" ht="21" customHeight="1" x14ac:dyDescent="0.4">
      <c r="A14" s="7"/>
      <c r="B14" s="8"/>
      <c r="C14" s="9"/>
      <c r="D14" s="10"/>
      <c r="E14" s="43">
        <f t="shared" si="1"/>
        <v>0</v>
      </c>
      <c r="F14" s="11"/>
      <c r="G14" s="12"/>
    </row>
    <row r="15" spans="1:10" ht="21" customHeight="1" x14ac:dyDescent="0.4">
      <c r="A15" s="7"/>
      <c r="B15" s="8"/>
      <c r="C15" s="9"/>
      <c r="D15" s="10"/>
      <c r="E15" s="43">
        <f t="shared" si="1"/>
        <v>0</v>
      </c>
      <c r="F15" s="11"/>
      <c r="G15" s="12"/>
    </row>
    <row r="16" spans="1:10" ht="21" customHeight="1" x14ac:dyDescent="0.4">
      <c r="A16" s="7"/>
      <c r="B16" s="160"/>
      <c r="C16" s="161"/>
      <c r="D16" s="10"/>
      <c r="E16" s="43">
        <f t="shared" si="1"/>
        <v>0</v>
      </c>
      <c r="F16" s="11"/>
      <c r="G16" s="12"/>
    </row>
    <row r="17" spans="1:7" ht="21" customHeight="1" x14ac:dyDescent="0.4">
      <c r="A17" s="7"/>
      <c r="B17" s="160"/>
      <c r="C17" s="161"/>
      <c r="D17" s="10"/>
      <c r="E17" s="43">
        <f t="shared" si="1"/>
        <v>0</v>
      </c>
      <c r="F17" s="11"/>
      <c r="G17" s="12"/>
    </row>
    <row r="18" spans="1:7" ht="21" customHeight="1" x14ac:dyDescent="0.4">
      <c r="A18" s="7"/>
      <c r="B18" s="160"/>
      <c r="C18" s="178"/>
      <c r="D18" s="10"/>
      <c r="E18" s="43">
        <f t="shared" si="1"/>
        <v>0</v>
      </c>
      <c r="F18" s="11"/>
      <c r="G18" s="12"/>
    </row>
    <row r="19" spans="1:7" ht="21" customHeight="1" x14ac:dyDescent="0.4">
      <c r="A19" s="13" t="s">
        <v>25</v>
      </c>
      <c r="B19" s="162"/>
      <c r="C19" s="163"/>
      <c r="D19" s="43">
        <f>SUM(D6:D18)</f>
        <v>185000</v>
      </c>
      <c r="E19" s="43">
        <f>SUM(E6:E18)</f>
        <v>92500</v>
      </c>
      <c r="F19" s="22"/>
      <c r="G19" s="21"/>
    </row>
    <row r="20" spans="1:7" ht="21" customHeight="1" x14ac:dyDescent="0.4">
      <c r="A20" s="179" t="s">
        <v>26</v>
      </c>
      <c r="B20" s="180"/>
      <c r="C20" s="180"/>
      <c r="D20" s="45"/>
      <c r="E20" s="45"/>
      <c r="F20" s="46"/>
      <c r="G20" s="47"/>
    </row>
    <row r="21" spans="1:7" ht="21" customHeight="1" x14ac:dyDescent="0.4">
      <c r="A21" s="7"/>
      <c r="B21" s="160" t="s">
        <v>154</v>
      </c>
      <c r="C21" s="161"/>
      <c r="D21" s="10">
        <v>231000</v>
      </c>
      <c r="E21" s="43">
        <f>+ROUNDDOWN(D21/3,0)</f>
        <v>77000</v>
      </c>
      <c r="F21" s="11"/>
      <c r="G21" s="12" t="s">
        <v>156</v>
      </c>
    </row>
    <row r="22" spans="1:7" ht="21" customHeight="1" x14ac:dyDescent="0.4">
      <c r="A22" s="7"/>
      <c r="B22" s="160"/>
      <c r="C22" s="161"/>
      <c r="D22" s="10"/>
      <c r="E22" s="43">
        <f t="shared" ref="E22:E23" si="2">+ROUNDDOWN(D22/3,0)</f>
        <v>0</v>
      </c>
      <c r="F22" s="11"/>
      <c r="G22" s="12"/>
    </row>
    <row r="23" spans="1:7" ht="21" customHeight="1" x14ac:dyDescent="0.4">
      <c r="A23" s="7"/>
      <c r="B23" s="160"/>
      <c r="C23" s="161"/>
      <c r="D23" s="10"/>
      <c r="E23" s="43">
        <f t="shared" si="2"/>
        <v>0</v>
      </c>
      <c r="F23" s="11"/>
      <c r="G23" s="12"/>
    </row>
    <row r="24" spans="1:7" ht="21" customHeight="1" x14ac:dyDescent="0.4">
      <c r="A24" s="14" t="s">
        <v>0</v>
      </c>
      <c r="B24" s="162"/>
      <c r="C24" s="163"/>
      <c r="D24" s="43">
        <f>SUM(D21:D23)</f>
        <v>231000</v>
      </c>
      <c r="E24" s="43">
        <f>SUM(E21:E23)</f>
        <v>77000</v>
      </c>
      <c r="F24" s="22"/>
      <c r="G24" s="23"/>
    </row>
  </sheetData>
  <mergeCells count="23">
    <mergeCell ref="J8:J9"/>
    <mergeCell ref="J12:J13"/>
    <mergeCell ref="C3:D3"/>
    <mergeCell ref="B11:C11"/>
    <mergeCell ref="A1:G1"/>
    <mergeCell ref="A3:B3"/>
    <mergeCell ref="B5:C5"/>
    <mergeCell ref="A6:C6"/>
    <mergeCell ref="B7:C7"/>
    <mergeCell ref="B8:C8"/>
    <mergeCell ref="B9:C9"/>
    <mergeCell ref="B10:C10"/>
    <mergeCell ref="B24:C24"/>
    <mergeCell ref="B12:C12"/>
    <mergeCell ref="B13:C13"/>
    <mergeCell ref="B16:C16"/>
    <mergeCell ref="B17:C17"/>
    <mergeCell ref="B18:C18"/>
    <mergeCell ref="B19:C19"/>
    <mergeCell ref="A20:C20"/>
    <mergeCell ref="B21:C21"/>
    <mergeCell ref="B22:C22"/>
    <mergeCell ref="B23:C23"/>
  </mergeCells>
  <phoneticPr fontId="2"/>
  <dataValidations disablePrompts="1" count="1">
    <dataValidation type="list" allowBlank="1" showInputMessage="1" showErrorMessage="1" sqref="WVB982647:WVB983032 WLF982647:WLF983032 WBJ982647:WBJ983032 VRN982647:VRN983032 VHR982647:VHR983032 UXV982647:UXV983032 UNZ982647:UNZ983032 UED982647:UED983032 TUH982647:TUH983032 TKL982647:TKL983032 TAP982647:TAP983032 SQT982647:SQT983032 SGX982647:SGX983032 RXB982647:RXB983032 RNF982647:RNF983032 RDJ982647:RDJ983032 QTN982647:QTN983032 QJR982647:QJR983032 PZV982647:PZV983032 PPZ982647:PPZ983032 PGD982647:PGD983032 OWH982647:OWH983032 OML982647:OML983032 OCP982647:OCP983032 NST982647:NST983032 NIX982647:NIX983032 MZB982647:MZB983032 MPF982647:MPF983032 MFJ982647:MFJ983032 LVN982647:LVN983032 LLR982647:LLR983032 LBV982647:LBV983032 KRZ982647:KRZ983032 KID982647:KID983032 JYH982647:JYH983032 JOL982647:JOL983032 JEP982647:JEP983032 IUT982647:IUT983032 IKX982647:IKX983032 IBB982647:IBB983032 HRF982647:HRF983032 HHJ982647:HHJ983032 GXN982647:GXN983032 GNR982647:GNR983032 GDV982647:GDV983032 FTZ982647:FTZ983032 FKD982647:FKD983032 FAH982647:FAH983032 EQL982647:EQL983032 EGP982647:EGP983032 DWT982647:DWT983032 DMX982647:DMX983032 DDB982647:DDB983032 CTF982647:CTF983032 CJJ982647:CJJ983032 BZN982647:BZN983032 BPR982647:BPR983032 BFV982647:BFV983032 AVZ982647:AVZ983032 AMD982647:AMD983032 ACH982647:ACH983032 SL982647:SL983032 IP982647:IP983032 WVB917111:WVB917496 WLF917111:WLF917496 WBJ917111:WBJ917496 VRN917111:VRN917496 VHR917111:VHR917496 UXV917111:UXV917496 UNZ917111:UNZ917496 UED917111:UED917496 TUH917111:TUH917496 TKL917111:TKL917496 TAP917111:TAP917496 SQT917111:SQT917496 SGX917111:SGX917496 RXB917111:RXB917496 RNF917111:RNF917496 RDJ917111:RDJ917496 QTN917111:QTN917496 QJR917111:QJR917496 PZV917111:PZV917496 PPZ917111:PPZ917496 PGD917111:PGD917496 OWH917111:OWH917496 OML917111:OML917496 OCP917111:OCP917496 NST917111:NST917496 NIX917111:NIX917496 MZB917111:MZB917496 MPF917111:MPF917496 MFJ917111:MFJ917496 LVN917111:LVN917496 LLR917111:LLR917496 LBV917111:LBV917496 KRZ917111:KRZ917496 KID917111:KID917496 JYH917111:JYH917496 JOL917111:JOL917496 JEP917111:JEP917496 IUT917111:IUT917496 IKX917111:IKX917496 IBB917111:IBB917496 HRF917111:HRF917496 HHJ917111:HHJ917496 GXN917111:GXN917496 GNR917111:GNR917496 GDV917111:GDV917496 FTZ917111:FTZ917496 FKD917111:FKD917496 FAH917111:FAH917496 EQL917111:EQL917496 EGP917111:EGP917496 DWT917111:DWT917496 DMX917111:DMX917496 DDB917111:DDB917496 CTF917111:CTF917496 CJJ917111:CJJ917496 BZN917111:BZN917496 BPR917111:BPR917496 BFV917111:BFV917496 AVZ917111:AVZ917496 AMD917111:AMD917496 ACH917111:ACH917496 SL917111:SL917496 IP917111:IP917496 WVB851575:WVB851960 WLF851575:WLF851960 WBJ851575:WBJ851960 VRN851575:VRN851960 VHR851575:VHR851960 UXV851575:UXV851960 UNZ851575:UNZ851960 UED851575:UED851960 TUH851575:TUH851960 TKL851575:TKL851960 TAP851575:TAP851960 SQT851575:SQT851960 SGX851575:SGX851960 RXB851575:RXB851960 RNF851575:RNF851960 RDJ851575:RDJ851960 QTN851575:QTN851960 QJR851575:QJR851960 PZV851575:PZV851960 PPZ851575:PPZ851960 PGD851575:PGD851960 OWH851575:OWH851960 OML851575:OML851960 OCP851575:OCP851960 NST851575:NST851960 NIX851575:NIX851960 MZB851575:MZB851960 MPF851575:MPF851960 MFJ851575:MFJ851960 LVN851575:LVN851960 LLR851575:LLR851960 LBV851575:LBV851960 KRZ851575:KRZ851960 KID851575:KID851960 JYH851575:JYH851960 JOL851575:JOL851960 JEP851575:JEP851960 IUT851575:IUT851960 IKX851575:IKX851960 IBB851575:IBB851960 HRF851575:HRF851960 HHJ851575:HHJ851960 GXN851575:GXN851960 GNR851575:GNR851960 GDV851575:GDV851960 FTZ851575:FTZ851960 FKD851575:FKD851960 FAH851575:FAH851960 EQL851575:EQL851960 EGP851575:EGP851960 DWT851575:DWT851960 DMX851575:DMX851960 DDB851575:DDB851960 CTF851575:CTF851960 CJJ851575:CJJ851960 BZN851575:BZN851960 BPR851575:BPR851960 BFV851575:BFV851960 AVZ851575:AVZ851960 AMD851575:AMD851960 ACH851575:ACH851960 SL851575:SL851960 IP851575:IP851960 WVB786039:WVB786424 WLF786039:WLF786424 WBJ786039:WBJ786424 VRN786039:VRN786424 VHR786039:VHR786424 UXV786039:UXV786424 UNZ786039:UNZ786424 UED786039:UED786424 TUH786039:TUH786424 TKL786039:TKL786424 TAP786039:TAP786424 SQT786039:SQT786424 SGX786039:SGX786424 RXB786039:RXB786424 RNF786039:RNF786424 RDJ786039:RDJ786424 QTN786039:QTN786424 QJR786039:QJR786424 PZV786039:PZV786424 PPZ786039:PPZ786424 PGD786039:PGD786424 OWH786039:OWH786424 OML786039:OML786424 OCP786039:OCP786424 NST786039:NST786424 NIX786039:NIX786424 MZB786039:MZB786424 MPF786039:MPF786424 MFJ786039:MFJ786424 LVN786039:LVN786424 LLR786039:LLR786424 LBV786039:LBV786424 KRZ786039:KRZ786424 KID786039:KID786424 JYH786039:JYH786424 JOL786039:JOL786424 JEP786039:JEP786424 IUT786039:IUT786424 IKX786039:IKX786424 IBB786039:IBB786424 HRF786039:HRF786424 HHJ786039:HHJ786424 GXN786039:GXN786424 GNR786039:GNR786424 GDV786039:GDV786424 FTZ786039:FTZ786424 FKD786039:FKD786424 FAH786039:FAH786424 EQL786039:EQL786424 EGP786039:EGP786424 DWT786039:DWT786424 DMX786039:DMX786424 DDB786039:DDB786424 CTF786039:CTF786424 CJJ786039:CJJ786424 BZN786039:BZN786424 BPR786039:BPR786424 BFV786039:BFV786424 AVZ786039:AVZ786424 AMD786039:AMD786424 ACH786039:ACH786424 SL786039:SL786424 IP786039:IP786424 WVB720503:WVB720888 WLF720503:WLF720888 WBJ720503:WBJ720888 VRN720503:VRN720888 VHR720503:VHR720888 UXV720503:UXV720888 UNZ720503:UNZ720888 UED720503:UED720888 TUH720503:TUH720888 TKL720503:TKL720888 TAP720503:TAP720888 SQT720503:SQT720888 SGX720503:SGX720888 RXB720503:RXB720888 RNF720503:RNF720888 RDJ720503:RDJ720888 QTN720503:QTN720888 QJR720503:QJR720888 PZV720503:PZV720888 PPZ720503:PPZ720888 PGD720503:PGD720888 OWH720503:OWH720888 OML720503:OML720888 OCP720503:OCP720888 NST720503:NST720888 NIX720503:NIX720888 MZB720503:MZB720888 MPF720503:MPF720888 MFJ720503:MFJ720888 LVN720503:LVN720888 LLR720503:LLR720888 LBV720503:LBV720888 KRZ720503:KRZ720888 KID720503:KID720888 JYH720503:JYH720888 JOL720503:JOL720888 JEP720503:JEP720888 IUT720503:IUT720888 IKX720503:IKX720888 IBB720503:IBB720888 HRF720503:HRF720888 HHJ720503:HHJ720888 GXN720503:GXN720888 GNR720503:GNR720888 GDV720503:GDV720888 FTZ720503:FTZ720888 FKD720503:FKD720888 FAH720503:FAH720888 EQL720503:EQL720888 EGP720503:EGP720888 DWT720503:DWT720888 DMX720503:DMX720888 DDB720503:DDB720888 CTF720503:CTF720888 CJJ720503:CJJ720888 BZN720503:BZN720888 BPR720503:BPR720888 BFV720503:BFV720888 AVZ720503:AVZ720888 AMD720503:AMD720888 ACH720503:ACH720888 SL720503:SL720888 IP720503:IP720888 WVB654967:WVB655352 WLF654967:WLF655352 WBJ654967:WBJ655352 VRN654967:VRN655352 VHR654967:VHR655352 UXV654967:UXV655352 UNZ654967:UNZ655352 UED654967:UED655352 TUH654967:TUH655352 TKL654967:TKL655352 TAP654967:TAP655352 SQT654967:SQT655352 SGX654967:SGX655352 RXB654967:RXB655352 RNF654967:RNF655352 RDJ654967:RDJ655352 QTN654967:QTN655352 QJR654967:QJR655352 PZV654967:PZV655352 PPZ654967:PPZ655352 PGD654967:PGD655352 OWH654967:OWH655352 OML654967:OML655352 OCP654967:OCP655352 NST654967:NST655352 NIX654967:NIX655352 MZB654967:MZB655352 MPF654967:MPF655352 MFJ654967:MFJ655352 LVN654967:LVN655352 LLR654967:LLR655352 LBV654967:LBV655352 KRZ654967:KRZ655352 KID654967:KID655352 JYH654967:JYH655352 JOL654967:JOL655352 JEP654967:JEP655352 IUT654967:IUT655352 IKX654967:IKX655352 IBB654967:IBB655352 HRF654967:HRF655352 HHJ654967:HHJ655352 GXN654967:GXN655352 GNR654967:GNR655352 GDV654967:GDV655352 FTZ654967:FTZ655352 FKD654967:FKD655352 FAH654967:FAH655352 EQL654967:EQL655352 EGP654967:EGP655352 DWT654967:DWT655352 DMX654967:DMX655352 DDB654967:DDB655352 CTF654967:CTF655352 CJJ654967:CJJ655352 BZN654967:BZN655352 BPR654967:BPR655352 BFV654967:BFV655352 AVZ654967:AVZ655352 AMD654967:AMD655352 ACH654967:ACH655352 SL654967:SL655352 IP654967:IP655352 WVB589431:WVB589816 WLF589431:WLF589816 WBJ589431:WBJ589816 VRN589431:VRN589816 VHR589431:VHR589816 UXV589431:UXV589816 UNZ589431:UNZ589816 UED589431:UED589816 TUH589431:TUH589816 TKL589431:TKL589816 TAP589431:TAP589816 SQT589431:SQT589816 SGX589431:SGX589816 RXB589431:RXB589816 RNF589431:RNF589816 RDJ589431:RDJ589816 QTN589431:QTN589816 QJR589431:QJR589816 PZV589431:PZV589816 PPZ589431:PPZ589816 PGD589431:PGD589816 OWH589431:OWH589816 OML589431:OML589816 OCP589431:OCP589816 NST589431:NST589816 NIX589431:NIX589816 MZB589431:MZB589816 MPF589431:MPF589816 MFJ589431:MFJ589816 LVN589431:LVN589816 LLR589431:LLR589816 LBV589431:LBV589816 KRZ589431:KRZ589816 KID589431:KID589816 JYH589431:JYH589816 JOL589431:JOL589816 JEP589431:JEP589816 IUT589431:IUT589816 IKX589431:IKX589816 IBB589431:IBB589816 HRF589431:HRF589816 HHJ589431:HHJ589816 GXN589431:GXN589816 GNR589431:GNR589816 GDV589431:GDV589816 FTZ589431:FTZ589816 FKD589431:FKD589816 FAH589431:FAH589816 EQL589431:EQL589816 EGP589431:EGP589816 DWT589431:DWT589816 DMX589431:DMX589816 DDB589431:DDB589816 CTF589431:CTF589816 CJJ589431:CJJ589816 BZN589431:BZN589816 BPR589431:BPR589816 BFV589431:BFV589816 AVZ589431:AVZ589816 AMD589431:AMD589816 ACH589431:ACH589816 SL589431:SL589816 IP589431:IP589816 WVB523895:WVB524280 WLF523895:WLF524280 WBJ523895:WBJ524280 VRN523895:VRN524280 VHR523895:VHR524280 UXV523895:UXV524280 UNZ523895:UNZ524280 UED523895:UED524280 TUH523895:TUH524280 TKL523895:TKL524280 TAP523895:TAP524280 SQT523895:SQT524280 SGX523895:SGX524280 RXB523895:RXB524280 RNF523895:RNF524280 RDJ523895:RDJ524280 QTN523895:QTN524280 QJR523895:QJR524280 PZV523895:PZV524280 PPZ523895:PPZ524280 PGD523895:PGD524280 OWH523895:OWH524280 OML523895:OML524280 OCP523895:OCP524280 NST523895:NST524280 NIX523895:NIX524280 MZB523895:MZB524280 MPF523895:MPF524280 MFJ523895:MFJ524280 LVN523895:LVN524280 LLR523895:LLR524280 LBV523895:LBV524280 KRZ523895:KRZ524280 KID523895:KID524280 JYH523895:JYH524280 JOL523895:JOL524280 JEP523895:JEP524280 IUT523895:IUT524280 IKX523895:IKX524280 IBB523895:IBB524280 HRF523895:HRF524280 HHJ523895:HHJ524280 GXN523895:GXN524280 GNR523895:GNR524280 GDV523895:GDV524280 FTZ523895:FTZ524280 FKD523895:FKD524280 FAH523895:FAH524280 EQL523895:EQL524280 EGP523895:EGP524280 DWT523895:DWT524280 DMX523895:DMX524280 DDB523895:DDB524280 CTF523895:CTF524280 CJJ523895:CJJ524280 BZN523895:BZN524280 BPR523895:BPR524280 BFV523895:BFV524280 AVZ523895:AVZ524280 AMD523895:AMD524280 ACH523895:ACH524280 SL523895:SL524280 IP523895:IP524280 WVB458359:WVB458744 WLF458359:WLF458744 WBJ458359:WBJ458744 VRN458359:VRN458744 VHR458359:VHR458744 UXV458359:UXV458744 UNZ458359:UNZ458744 UED458359:UED458744 TUH458359:TUH458744 TKL458359:TKL458744 TAP458359:TAP458744 SQT458359:SQT458744 SGX458359:SGX458744 RXB458359:RXB458744 RNF458359:RNF458744 RDJ458359:RDJ458744 QTN458359:QTN458744 QJR458359:QJR458744 PZV458359:PZV458744 PPZ458359:PPZ458744 PGD458359:PGD458744 OWH458359:OWH458744 OML458359:OML458744 OCP458359:OCP458744 NST458359:NST458744 NIX458359:NIX458744 MZB458359:MZB458744 MPF458359:MPF458744 MFJ458359:MFJ458744 LVN458359:LVN458744 LLR458359:LLR458744 LBV458359:LBV458744 KRZ458359:KRZ458744 KID458359:KID458744 JYH458359:JYH458744 JOL458359:JOL458744 JEP458359:JEP458744 IUT458359:IUT458744 IKX458359:IKX458744 IBB458359:IBB458744 HRF458359:HRF458744 HHJ458359:HHJ458744 GXN458359:GXN458744 GNR458359:GNR458744 GDV458359:GDV458744 FTZ458359:FTZ458744 FKD458359:FKD458744 FAH458359:FAH458744 EQL458359:EQL458744 EGP458359:EGP458744 DWT458359:DWT458744 DMX458359:DMX458744 DDB458359:DDB458744 CTF458359:CTF458744 CJJ458359:CJJ458744 BZN458359:BZN458744 BPR458359:BPR458744 BFV458359:BFV458744 AVZ458359:AVZ458744 AMD458359:AMD458744 ACH458359:ACH458744 SL458359:SL458744 IP458359:IP458744 WVB392823:WVB393208 WLF392823:WLF393208 WBJ392823:WBJ393208 VRN392823:VRN393208 VHR392823:VHR393208 UXV392823:UXV393208 UNZ392823:UNZ393208 UED392823:UED393208 TUH392823:TUH393208 TKL392823:TKL393208 TAP392823:TAP393208 SQT392823:SQT393208 SGX392823:SGX393208 RXB392823:RXB393208 RNF392823:RNF393208 RDJ392823:RDJ393208 QTN392823:QTN393208 QJR392823:QJR393208 PZV392823:PZV393208 PPZ392823:PPZ393208 PGD392823:PGD393208 OWH392823:OWH393208 OML392823:OML393208 OCP392823:OCP393208 NST392823:NST393208 NIX392823:NIX393208 MZB392823:MZB393208 MPF392823:MPF393208 MFJ392823:MFJ393208 LVN392823:LVN393208 LLR392823:LLR393208 LBV392823:LBV393208 KRZ392823:KRZ393208 KID392823:KID393208 JYH392823:JYH393208 JOL392823:JOL393208 JEP392823:JEP393208 IUT392823:IUT393208 IKX392823:IKX393208 IBB392823:IBB393208 HRF392823:HRF393208 HHJ392823:HHJ393208 GXN392823:GXN393208 GNR392823:GNR393208 GDV392823:GDV393208 FTZ392823:FTZ393208 FKD392823:FKD393208 FAH392823:FAH393208 EQL392823:EQL393208 EGP392823:EGP393208 DWT392823:DWT393208 DMX392823:DMX393208 DDB392823:DDB393208 CTF392823:CTF393208 CJJ392823:CJJ393208 BZN392823:BZN393208 BPR392823:BPR393208 BFV392823:BFV393208 AVZ392823:AVZ393208 AMD392823:AMD393208 ACH392823:ACH393208 SL392823:SL393208 IP392823:IP393208 WVB327287:WVB327672 WLF327287:WLF327672 WBJ327287:WBJ327672 VRN327287:VRN327672 VHR327287:VHR327672 UXV327287:UXV327672 UNZ327287:UNZ327672 UED327287:UED327672 TUH327287:TUH327672 TKL327287:TKL327672 TAP327287:TAP327672 SQT327287:SQT327672 SGX327287:SGX327672 RXB327287:RXB327672 RNF327287:RNF327672 RDJ327287:RDJ327672 QTN327287:QTN327672 QJR327287:QJR327672 PZV327287:PZV327672 PPZ327287:PPZ327672 PGD327287:PGD327672 OWH327287:OWH327672 OML327287:OML327672 OCP327287:OCP327672 NST327287:NST327672 NIX327287:NIX327672 MZB327287:MZB327672 MPF327287:MPF327672 MFJ327287:MFJ327672 LVN327287:LVN327672 LLR327287:LLR327672 LBV327287:LBV327672 KRZ327287:KRZ327672 KID327287:KID327672 JYH327287:JYH327672 JOL327287:JOL327672 JEP327287:JEP327672 IUT327287:IUT327672 IKX327287:IKX327672 IBB327287:IBB327672 HRF327287:HRF327672 HHJ327287:HHJ327672 GXN327287:GXN327672 GNR327287:GNR327672 GDV327287:GDV327672 FTZ327287:FTZ327672 FKD327287:FKD327672 FAH327287:FAH327672 EQL327287:EQL327672 EGP327287:EGP327672 DWT327287:DWT327672 DMX327287:DMX327672 DDB327287:DDB327672 CTF327287:CTF327672 CJJ327287:CJJ327672 BZN327287:BZN327672 BPR327287:BPR327672 BFV327287:BFV327672 AVZ327287:AVZ327672 AMD327287:AMD327672 ACH327287:ACH327672 SL327287:SL327672 IP327287:IP327672 WVB261751:WVB262136 WLF261751:WLF262136 WBJ261751:WBJ262136 VRN261751:VRN262136 VHR261751:VHR262136 UXV261751:UXV262136 UNZ261751:UNZ262136 UED261751:UED262136 TUH261751:TUH262136 TKL261751:TKL262136 TAP261751:TAP262136 SQT261751:SQT262136 SGX261751:SGX262136 RXB261751:RXB262136 RNF261751:RNF262136 RDJ261751:RDJ262136 QTN261751:QTN262136 QJR261751:QJR262136 PZV261751:PZV262136 PPZ261751:PPZ262136 PGD261751:PGD262136 OWH261751:OWH262136 OML261751:OML262136 OCP261751:OCP262136 NST261751:NST262136 NIX261751:NIX262136 MZB261751:MZB262136 MPF261751:MPF262136 MFJ261751:MFJ262136 LVN261751:LVN262136 LLR261751:LLR262136 LBV261751:LBV262136 KRZ261751:KRZ262136 KID261751:KID262136 JYH261751:JYH262136 JOL261751:JOL262136 JEP261751:JEP262136 IUT261751:IUT262136 IKX261751:IKX262136 IBB261751:IBB262136 HRF261751:HRF262136 HHJ261751:HHJ262136 GXN261751:GXN262136 GNR261751:GNR262136 GDV261751:GDV262136 FTZ261751:FTZ262136 FKD261751:FKD262136 FAH261751:FAH262136 EQL261751:EQL262136 EGP261751:EGP262136 DWT261751:DWT262136 DMX261751:DMX262136 DDB261751:DDB262136 CTF261751:CTF262136 CJJ261751:CJJ262136 BZN261751:BZN262136 BPR261751:BPR262136 BFV261751:BFV262136 AVZ261751:AVZ262136 AMD261751:AMD262136 ACH261751:ACH262136 SL261751:SL262136 IP261751:IP262136 WVB196215:WVB196600 WLF196215:WLF196600 WBJ196215:WBJ196600 VRN196215:VRN196600 VHR196215:VHR196600 UXV196215:UXV196600 UNZ196215:UNZ196600 UED196215:UED196600 TUH196215:TUH196600 TKL196215:TKL196600 TAP196215:TAP196600 SQT196215:SQT196600 SGX196215:SGX196600 RXB196215:RXB196600 RNF196215:RNF196600 RDJ196215:RDJ196600 QTN196215:QTN196600 QJR196215:QJR196600 PZV196215:PZV196600 PPZ196215:PPZ196600 PGD196215:PGD196600 OWH196215:OWH196600 OML196215:OML196600 OCP196215:OCP196600 NST196215:NST196600 NIX196215:NIX196600 MZB196215:MZB196600 MPF196215:MPF196600 MFJ196215:MFJ196600 LVN196215:LVN196600 LLR196215:LLR196600 LBV196215:LBV196600 KRZ196215:KRZ196600 KID196215:KID196600 JYH196215:JYH196600 JOL196215:JOL196600 JEP196215:JEP196600 IUT196215:IUT196600 IKX196215:IKX196600 IBB196215:IBB196600 HRF196215:HRF196600 HHJ196215:HHJ196600 GXN196215:GXN196600 GNR196215:GNR196600 GDV196215:GDV196600 FTZ196215:FTZ196600 FKD196215:FKD196600 FAH196215:FAH196600 EQL196215:EQL196600 EGP196215:EGP196600 DWT196215:DWT196600 DMX196215:DMX196600 DDB196215:DDB196600 CTF196215:CTF196600 CJJ196215:CJJ196600 BZN196215:BZN196600 BPR196215:BPR196600 BFV196215:BFV196600 AVZ196215:AVZ196600 AMD196215:AMD196600 ACH196215:ACH196600 SL196215:SL196600 IP196215:IP196600 WVB130679:WVB131064 WLF130679:WLF131064 WBJ130679:WBJ131064 VRN130679:VRN131064 VHR130679:VHR131064 UXV130679:UXV131064 UNZ130679:UNZ131064 UED130679:UED131064 TUH130679:TUH131064 TKL130679:TKL131064 TAP130679:TAP131064 SQT130679:SQT131064 SGX130679:SGX131064 RXB130679:RXB131064 RNF130679:RNF131064 RDJ130679:RDJ131064 QTN130679:QTN131064 QJR130679:QJR131064 PZV130679:PZV131064 PPZ130679:PPZ131064 PGD130679:PGD131064 OWH130679:OWH131064 OML130679:OML131064 OCP130679:OCP131064 NST130679:NST131064 NIX130679:NIX131064 MZB130679:MZB131064 MPF130679:MPF131064 MFJ130679:MFJ131064 LVN130679:LVN131064 LLR130679:LLR131064 LBV130679:LBV131064 KRZ130679:KRZ131064 KID130679:KID131064 JYH130679:JYH131064 JOL130679:JOL131064 JEP130679:JEP131064 IUT130679:IUT131064 IKX130679:IKX131064 IBB130679:IBB131064 HRF130679:HRF131064 HHJ130679:HHJ131064 GXN130679:GXN131064 GNR130679:GNR131064 GDV130679:GDV131064 FTZ130679:FTZ131064 FKD130679:FKD131064 FAH130679:FAH131064 EQL130679:EQL131064 EGP130679:EGP131064 DWT130679:DWT131064 DMX130679:DMX131064 DDB130679:DDB131064 CTF130679:CTF131064 CJJ130679:CJJ131064 BZN130679:BZN131064 BPR130679:BPR131064 BFV130679:BFV131064 AVZ130679:AVZ131064 AMD130679:AMD131064 ACH130679:ACH131064 SL130679:SL131064 IP130679:IP131064 WVB65143:WVB65528 WLF65143:WLF65528 WBJ65143:WBJ65528 VRN65143:VRN65528 VHR65143:VHR65528 UXV65143:UXV65528 UNZ65143:UNZ65528 UED65143:UED65528 TUH65143:TUH65528 TKL65143:TKL65528 TAP65143:TAP65528 SQT65143:SQT65528 SGX65143:SGX65528 RXB65143:RXB65528 RNF65143:RNF65528 RDJ65143:RDJ65528 QTN65143:QTN65528 QJR65143:QJR65528 PZV65143:PZV65528 PPZ65143:PPZ65528 PGD65143:PGD65528 OWH65143:OWH65528 OML65143:OML65528 OCP65143:OCP65528 NST65143:NST65528 NIX65143:NIX65528 MZB65143:MZB65528 MPF65143:MPF65528 MFJ65143:MFJ65528 LVN65143:LVN65528 LLR65143:LLR65528 LBV65143:LBV65528 KRZ65143:KRZ65528 KID65143:KID65528 JYH65143:JYH65528 JOL65143:JOL65528 JEP65143:JEP65528 IUT65143:IUT65528 IKX65143:IKX65528 IBB65143:IBB65528 HRF65143:HRF65528 HHJ65143:HHJ65528 GXN65143:GXN65528 GNR65143:GNR65528 GDV65143:GDV65528 FTZ65143:FTZ65528 FKD65143:FKD65528 FAH65143:FAH65528 EQL65143:EQL65528 EGP65143:EGP65528 DWT65143:DWT65528 DMX65143:DMX65528 DDB65143:DDB65528 CTF65143:CTF65528 CJJ65143:CJJ65528 BZN65143:BZN65528 BPR65143:BPR65528 BFV65143:BFV65528 AVZ65143:AVZ65528 AMD65143:AMD65528 ACH65143:ACH65528 SL65143:SL65528 IP65143:IP65528 WVB6:WVB24 WLF6:WLF24 WBJ6:WBJ24 VRN6:VRN24 VHR6:VHR24 UXV6:UXV24 UNZ6:UNZ24 UED6:UED24 TUH6:TUH24 TKL6:TKL24 TAP6:TAP24 SQT6:SQT24 SGX6:SGX24 RXB6:RXB24 RNF6:RNF24 RDJ6:RDJ24 QTN6:QTN24 QJR6:QJR24 PZV6:PZV24 PPZ6:PPZ24 PGD6:PGD24 OWH6:OWH24 OML6:OML24 OCP6:OCP24 NST6:NST24 NIX6:NIX24 MZB6:MZB24 MPF6:MPF24 MFJ6:MFJ24 LVN6:LVN24 LLR6:LLR24 LBV6:LBV24 KRZ6:KRZ24 KID6:KID24 JYH6:JYH24 JOL6:JOL24 JEP6:JEP24 IUT6:IUT24 IKX6:IKX24 IBB6:IBB24 HRF6:HRF24 HHJ6:HHJ24 GXN6:GXN24 GNR6:GNR24 GDV6:GDV24 FTZ6:FTZ24 FKD6:FKD24 FAH6:FAH24 EQL6:EQL24 EGP6:EGP24 DWT6:DWT24 DMX6:DMX24 DDB6:DDB24 CTF6:CTF24 CJJ6:CJJ24 BZN6:BZN24 BPR6:BPR24 BFV6:BFV24 AVZ6:AVZ24 AMD6:AMD24 ACH6:ACH24 SL6:SL24 IP6:IP24" xr:uid="{39AA8868-7652-4038-8787-1D9E1A1F7CE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14</vt:i4>
      </vt:variant>
    </vt:vector>
  </HeadingPairs>
  <TitlesOfParts>
    <vt:vector size="25" baseType="lpstr">
      <vt:lpstr>採択額記入表</vt:lpstr>
      <vt:lpstr>S25市町村区域図</vt:lpstr>
      <vt:lpstr>活動</vt:lpstr>
      <vt:lpstr>森林活用</vt:lpstr>
      <vt:lpstr>竹林活用</vt:lpstr>
      <vt:lpstr>複業実践</vt:lpstr>
      <vt:lpstr>機能強化</vt:lpstr>
      <vt:lpstr>関係</vt:lpstr>
      <vt:lpstr>資機材</vt:lpstr>
      <vt:lpstr>確認表</vt:lpstr>
      <vt:lpstr>整理票</vt:lpstr>
      <vt:lpstr>活動!Print_Area</vt:lpstr>
      <vt:lpstr>関係!Print_Area</vt:lpstr>
      <vt:lpstr>機能強化!Print_Area</vt:lpstr>
      <vt:lpstr>採択額記入表!Print_Area</vt:lpstr>
      <vt:lpstr>資機材!Print_Area</vt:lpstr>
      <vt:lpstr>森林活用!Print_Area</vt:lpstr>
      <vt:lpstr>整理票!Print_Area</vt:lpstr>
      <vt:lpstr>竹林活用!Print_Area</vt:lpstr>
      <vt:lpstr>活動!Print_Titles</vt:lpstr>
      <vt:lpstr>関係!Print_Titles</vt:lpstr>
      <vt:lpstr>機能強化!Print_Titles</vt:lpstr>
      <vt:lpstr>資機材!Print_Titles</vt:lpstr>
      <vt:lpstr>森林活用!Print_Titles</vt:lpstr>
      <vt:lpstr>竹林活用!Print_Titles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遠藤良太</dc:creator>
  <cp:lastModifiedBy>美知子 松永</cp:lastModifiedBy>
  <cp:lastPrinted>2025-08-15T04:47:22Z</cp:lastPrinted>
  <dcterms:created xsi:type="dcterms:W3CDTF">2022-07-10T15:01:20Z</dcterms:created>
  <dcterms:modified xsi:type="dcterms:W3CDTF">2025-08-22T01:23:22Z</dcterms:modified>
</cp:coreProperties>
</file>