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F:\00001里山\★HP用ファイル\"/>
    </mc:Choice>
  </mc:AlternateContent>
  <xr:revisionPtr revIDLastSave="0" documentId="13_ncr:1_{56EDA471-A903-4D39-88DF-765FAD4625CD}" xr6:coauthVersionLast="47" xr6:coauthVersionMax="47" xr10:uidLastSave="{00000000-0000-0000-0000-000000000000}"/>
  <bookViews>
    <workbookView xWindow="-120" yWindow="-120" windowWidth="29040" windowHeight="15720" activeTab="1" xr2:uid="{A2481CFC-5D52-47F6-8B9C-43401D456A4E}"/>
  </bookViews>
  <sheets>
    <sheet name="エリア１報告書" sheetId="2" r:id="rId1"/>
    <sheet name="エリア２報告書" sheetId="9" r:id="rId2"/>
    <sheet name="生産量まとめ" sheetId="1" r:id="rId3"/>
    <sheet name="生産材積" sheetId="8" r:id="rId4"/>
    <sheet name="サンブスギ" sheetId="3" r:id="rId5"/>
    <sheet name="実生スギ" sheetId="4" r:id="rId6"/>
    <sheet name="ヒノキ" sheetId="6" r:id="rId7"/>
    <sheet name="広葉樹" sheetId="5" r:id="rId8"/>
  </sheets>
  <definedNames>
    <definedName name="_xlnm.Print_Area" localSheetId="0">エリア１報告書!$A$1:$D$32</definedName>
    <definedName name="_xlnm.Print_Area" localSheetId="1">エリア２報告書!$A$1:$D$32</definedName>
    <definedName name="_xlnm.Print_Area" localSheetId="4">サンブスギ!#REF!</definedName>
    <definedName name="_xlnm.Print_Area" localSheetId="2">生産量まとめ!#REF!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1" i="8" l="1"/>
  <c r="J21" i="8" s="1"/>
  <c r="C21" i="8"/>
  <c r="E21" i="8" s="1"/>
  <c r="H20" i="8"/>
  <c r="J20" i="8" s="1"/>
  <c r="C20" i="8"/>
  <c r="E20" i="8" s="1"/>
  <c r="H19" i="8"/>
  <c r="J19" i="8" s="1"/>
  <c r="C19" i="8"/>
  <c r="E19" i="8" s="1"/>
  <c r="J18" i="8"/>
  <c r="H18" i="8"/>
  <c r="C18" i="8"/>
  <c r="E18" i="8" s="1"/>
  <c r="J17" i="8"/>
  <c r="H17" i="8"/>
  <c r="C17" i="8"/>
  <c r="E17" i="8" s="1"/>
  <c r="M16" i="8"/>
  <c r="O16" i="8" s="1"/>
  <c r="H16" i="8"/>
  <c r="J16" i="8" s="1"/>
  <c r="E16" i="8"/>
  <c r="C16" i="8"/>
  <c r="M15" i="8"/>
  <c r="O15" i="8" s="1"/>
  <c r="H15" i="8"/>
  <c r="J15" i="8" s="1"/>
  <c r="C15" i="8"/>
  <c r="E15" i="8" s="1"/>
  <c r="M5" i="8"/>
  <c r="O5" i="8" s="1"/>
  <c r="H10" i="8"/>
  <c r="J10" i="8" s="1"/>
  <c r="H9" i="8"/>
  <c r="J9" i="8" s="1"/>
  <c r="H8" i="8"/>
  <c r="J8" i="8" s="1"/>
  <c r="H7" i="8"/>
  <c r="J7" i="8" s="1"/>
  <c r="H6" i="8"/>
  <c r="J6" i="8" s="1"/>
  <c r="H5" i="8"/>
  <c r="J5" i="8" s="1"/>
  <c r="C10" i="8"/>
  <c r="E10" i="8" s="1"/>
  <c r="C9" i="8"/>
  <c r="E9" i="8" s="1"/>
  <c r="C8" i="8"/>
  <c r="E8" i="8" s="1"/>
  <c r="C7" i="8"/>
  <c r="E7" i="8" s="1"/>
  <c r="C6" i="8"/>
  <c r="E6" i="8" s="1"/>
  <c r="C5" i="8"/>
  <c r="E5" i="8" s="1"/>
  <c r="M4" i="8"/>
  <c r="O4" i="8" s="1"/>
  <c r="H4" i="8"/>
  <c r="J4" i="8" s="1"/>
  <c r="C4" i="8"/>
  <c r="E4" i="8" s="1"/>
  <c r="O10" i="8" s="1"/>
  <c r="C18" i="6"/>
  <c r="C18" i="3"/>
  <c r="D11" i="1"/>
  <c r="C11" i="1"/>
  <c r="D5" i="1"/>
  <c r="C5" i="1"/>
  <c r="C21" i="5"/>
  <c r="C19" i="5"/>
  <c r="C16" i="6"/>
  <c r="D12" i="6"/>
  <c r="D15" i="5"/>
  <c r="D16" i="5"/>
  <c r="D14" i="5"/>
  <c r="O21" i="8" l="1"/>
  <c r="C19" i="6"/>
  <c r="C20" i="6" s="1"/>
  <c r="C22" i="5"/>
  <c r="C23" i="5" s="1"/>
  <c r="D40" i="6" l="1"/>
  <c r="C43" i="6" s="1"/>
  <c r="C45" i="6" s="1"/>
  <c r="D38" i="6"/>
  <c r="D39" i="6" s="1"/>
  <c r="D13" i="6"/>
  <c r="D11" i="6"/>
  <c r="D43" i="4"/>
  <c r="C46" i="4" s="1"/>
  <c r="C48" i="4" s="1"/>
  <c r="D41" i="4"/>
  <c r="D42" i="4" s="1"/>
  <c r="D16" i="4"/>
  <c r="C19" i="4" s="1"/>
  <c r="C21" i="4" s="1"/>
  <c r="D14" i="4"/>
  <c r="D15" i="4" s="1"/>
  <c r="D11" i="3"/>
  <c r="D12" i="3" s="1"/>
  <c r="D13" i="3"/>
  <c r="C16" i="3" l="1"/>
  <c r="C19" i="3" s="1"/>
  <c r="C20" i="3" s="1"/>
  <c r="C46" i="6"/>
  <c r="C47" i="6"/>
  <c r="C49" i="6" s="1"/>
  <c r="C49" i="4"/>
  <c r="C54" i="6" l="1"/>
  <c r="C50" i="6"/>
  <c r="C50" i="4"/>
  <c r="C52" i="4" s="1"/>
  <c r="C55" i="6" l="1"/>
  <c r="C51" i="6"/>
  <c r="C56" i="6"/>
  <c r="C57" i="4"/>
  <c r="C53" i="4"/>
  <c r="C58" i="4" s="1"/>
  <c r="C54" i="4" l="1"/>
  <c r="C59" i="4" s="1"/>
</calcChain>
</file>

<file path=xl/sharedStrings.xml><?xml version="1.0" encoding="utf-8"?>
<sst xmlns="http://schemas.openxmlformats.org/spreadsheetml/2006/main" count="320" uniqueCount="88">
  <si>
    <t>１　活動の目標</t>
  </si>
  <si>
    <t>目標達成度</t>
  </si>
  <si>
    <t>次年度に向けた改善策</t>
  </si>
  <si>
    <t>　</t>
    <phoneticPr fontId="1"/>
  </si>
  <si>
    <t>（注）目標の設定及び標準地の状況の記載については、別に定めるガイドラインを参考とするとともに協議会事務局とも相談すること。</t>
    <rPh sb="46" eb="49">
      <t>キョウギカイ</t>
    </rPh>
    <rPh sb="49" eb="52">
      <t>ジムキョク</t>
    </rPh>
    <rPh sb="54" eb="56">
      <t>ソウダン</t>
    </rPh>
    <phoneticPr fontId="1"/>
  </si>
  <si>
    <t>タイプ名</t>
    <phoneticPr fontId="1"/>
  </si>
  <si>
    <t>エリア名</t>
    <rPh sb="3" eb="4">
      <t>ナ</t>
    </rPh>
    <phoneticPr fontId="1"/>
  </si>
  <si>
    <t>令和4年度　モニタリング結果報告書</t>
    <phoneticPr fontId="1"/>
  </si>
  <si>
    <t>資源利用</t>
    <phoneticPr fontId="1"/>
  </si>
  <si>
    <t>エリア１</t>
    <phoneticPr fontId="1"/>
  </si>
  <si>
    <t>ｍ3</t>
    <phoneticPr fontId="1"/>
  </si>
  <si>
    <t>３年間の生産量</t>
    <rPh sb="1" eb="3">
      <t>ネンカン</t>
    </rPh>
    <rPh sb="4" eb="6">
      <t>セイサン</t>
    </rPh>
    <rPh sb="6" eb="7">
      <t>リョウ</t>
    </rPh>
    <phoneticPr fontId="1"/>
  </si>
  <si>
    <t>2,3年目の生産量</t>
    <phoneticPr fontId="1"/>
  </si>
  <si>
    <t>１年目の生産材積</t>
    <rPh sb="1" eb="3">
      <t>ネンメ</t>
    </rPh>
    <rPh sb="4" eb="6">
      <t>セイサン</t>
    </rPh>
    <rPh sb="6" eb="8">
      <t>ザイセキ</t>
    </rPh>
    <phoneticPr fontId="1"/>
  </si>
  <si>
    <t>スギと広葉樹の合計</t>
    <rPh sb="3" eb="6">
      <t>コウヨウジュ</t>
    </rPh>
    <rPh sb="7" eb="8">
      <t>ゴウ</t>
    </rPh>
    <rPh sb="8" eb="9">
      <t>ケイ</t>
    </rPh>
    <phoneticPr fontId="1"/>
  </si>
  <si>
    <t>ただし、作業スペースの準備があるので30％減</t>
    <rPh sb="4" eb="6">
      <t>サギョウ</t>
    </rPh>
    <rPh sb="11" eb="13">
      <t>ジュンビ</t>
    </rPh>
    <rPh sb="21" eb="22">
      <t>ゲン</t>
    </rPh>
    <phoneticPr fontId="1"/>
  </si>
  <si>
    <t>３年間の生産材積</t>
    <rPh sb="1" eb="3">
      <t>ネンカン</t>
    </rPh>
    <rPh sb="4" eb="6">
      <t>セイサン</t>
    </rPh>
    <rPh sb="6" eb="8">
      <t>ザイセキ</t>
    </rPh>
    <phoneticPr fontId="1"/>
  </si>
  <si>
    <t>本</t>
    <phoneticPr fontId="1"/>
  </si>
  <si>
    <t>10％間伐</t>
    <rPh sb="3" eb="5">
      <t>カンバツ</t>
    </rPh>
    <phoneticPr fontId="1"/>
  </si>
  <si>
    <t>ha</t>
    <phoneticPr fontId="1"/>
  </si>
  <si>
    <t>活動面積</t>
    <rPh sb="0" eb="2">
      <t>カツドウ</t>
    </rPh>
    <rPh sb="2" eb="4">
      <t>メンセキ</t>
    </rPh>
    <phoneticPr fontId="1"/>
  </si>
  <si>
    <t>本/ha</t>
    <phoneticPr fontId="1"/>
  </si>
  <si>
    <t>立木密度</t>
    <rPh sb="0" eb="2">
      <t>リュウボク</t>
    </rPh>
    <rPh sb="2" eb="4">
      <t>ミツド</t>
    </rPh>
    <phoneticPr fontId="1"/>
  </si>
  <si>
    <t>１年の利用目標</t>
    <rPh sb="1" eb="2">
      <t>ネン</t>
    </rPh>
    <rPh sb="3" eb="5">
      <t>リヨウ</t>
    </rPh>
    <rPh sb="5" eb="7">
      <t>モクヒョウ</t>
    </rPh>
    <phoneticPr fontId="1"/>
  </si>
  <si>
    <t>本</t>
    <rPh sb="0" eb="1">
      <t>ホン</t>
    </rPh>
    <phoneticPr fontId="1"/>
  </si>
  <si>
    <t>本数</t>
    <rPh sb="0" eb="2">
      <t>ホンスウ</t>
    </rPh>
    <phoneticPr fontId="1"/>
  </si>
  <si>
    <t>利用率50％</t>
    <rPh sb="0" eb="3">
      <t>リヨウリツ</t>
    </rPh>
    <phoneticPr fontId="1"/>
  </si>
  <si>
    <t>1本平均材積</t>
    <rPh sb="1" eb="2">
      <t>ホン</t>
    </rPh>
    <rPh sb="2" eb="4">
      <t>ヘイキン</t>
    </rPh>
    <rPh sb="4" eb="6">
      <t>ザイセキ</t>
    </rPh>
    <phoneticPr fontId="1"/>
  </si>
  <si>
    <t>ｍ</t>
    <phoneticPr fontId="1"/>
  </si>
  <si>
    <t>ｃｍ</t>
    <phoneticPr fontId="1"/>
  </si>
  <si>
    <t>材積</t>
    <rPh sb="0" eb="2">
      <t>ザイセキ</t>
    </rPh>
    <phoneticPr fontId="1"/>
  </si>
  <si>
    <t>樹高</t>
    <rPh sb="0" eb="2">
      <t>ジュコウ</t>
    </rPh>
    <phoneticPr fontId="1"/>
  </si>
  <si>
    <t>胸高直径</t>
    <rPh sb="0" eb="2">
      <t>キョウコウ</t>
    </rPh>
    <rPh sb="2" eb="4">
      <t>チョッケイ</t>
    </rPh>
    <phoneticPr fontId="1"/>
  </si>
  <si>
    <t>50ｍ2</t>
    <phoneticPr fontId="1"/>
  </si>
  <si>
    <r>
      <t>5ｍ</t>
    </r>
    <r>
      <rPr>
        <sz val="11"/>
        <color theme="1"/>
        <rFont val="Segoe UI Symbol"/>
        <family val="2"/>
      </rPr>
      <t>✕</t>
    </r>
    <r>
      <rPr>
        <sz val="11"/>
        <color theme="1"/>
        <rFont val="游ゴシック"/>
        <family val="2"/>
        <charset val="128"/>
        <scheme val="minor"/>
      </rPr>
      <t>10ｍ</t>
    </r>
    <phoneticPr fontId="1"/>
  </si>
  <si>
    <t>プロット</t>
    <phoneticPr fontId="1"/>
  </si>
  <si>
    <t>広葉樹</t>
    <rPh sb="0" eb="3">
      <t>コウヨウジュ</t>
    </rPh>
    <phoneticPr fontId="1"/>
  </si>
  <si>
    <t>１年の生産目標</t>
    <rPh sb="1" eb="2">
      <t>ネン</t>
    </rPh>
    <rPh sb="3" eb="5">
      <t>セイサン</t>
    </rPh>
    <rPh sb="5" eb="7">
      <t>モクヒョウ</t>
    </rPh>
    <phoneticPr fontId="1"/>
  </si>
  <si>
    <t>利用率30％</t>
    <rPh sb="0" eb="3">
      <t>リヨウリツ</t>
    </rPh>
    <phoneticPr fontId="1"/>
  </si>
  <si>
    <t>林野庁東京営林局広葉樹幹材積表</t>
    <rPh sb="0" eb="3">
      <t>リンヤチョウ</t>
    </rPh>
    <rPh sb="3" eb="8">
      <t>トウキョウエイリンキョク</t>
    </rPh>
    <rPh sb="8" eb="11">
      <t>コウヨウジュ</t>
    </rPh>
    <rPh sb="11" eb="12">
      <t>ミキ</t>
    </rPh>
    <rPh sb="12" eb="14">
      <t>ザイセキ</t>
    </rPh>
    <rPh sb="14" eb="15">
      <t>ヒョウ</t>
    </rPh>
    <phoneticPr fontId="1"/>
  </si>
  <si>
    <t>実生スギ</t>
    <rPh sb="0" eb="2">
      <t>ミショウ</t>
    </rPh>
    <phoneticPr fontId="1"/>
  </si>
  <si>
    <t>サンブスギ</t>
    <phoneticPr fontId="1"/>
  </si>
  <si>
    <t>ヒノキ</t>
    <phoneticPr fontId="1"/>
  </si>
  <si>
    <t>森林課HP:https://www.pref.chiba.lg.jp/shinrin/documents/zaiseki.pdf</t>
    <rPh sb="0" eb="3">
      <t>シンリンカ</t>
    </rPh>
    <phoneticPr fontId="1"/>
  </si>
  <si>
    <t>ｍ2</t>
    <phoneticPr fontId="1"/>
  </si>
  <si>
    <t>各年の生産材積</t>
    <rPh sb="0" eb="1">
      <t>カク</t>
    </rPh>
    <rPh sb="1" eb="2">
      <t>トシ</t>
    </rPh>
    <rPh sb="3" eb="5">
      <t>セイサン</t>
    </rPh>
    <rPh sb="5" eb="7">
      <t>ザイセキ</t>
    </rPh>
    <phoneticPr fontId="1"/>
  </si>
  <si>
    <t>利用率40％</t>
    <rPh sb="0" eb="3">
      <t>リヨウリツ</t>
    </rPh>
    <phoneticPr fontId="1"/>
  </si>
  <si>
    <t>生産目標</t>
    <rPh sb="0" eb="2">
      <t>セイサン</t>
    </rPh>
    <rPh sb="2" eb="4">
      <t>モクヒョウ</t>
    </rPh>
    <phoneticPr fontId="1"/>
  </si>
  <si>
    <r>
      <t>8ｍ</t>
    </r>
    <r>
      <rPr>
        <sz val="11"/>
        <color theme="1"/>
        <rFont val="Segoe UI Symbol"/>
        <family val="2"/>
      </rPr>
      <t>✕</t>
    </r>
    <r>
      <rPr>
        <sz val="11"/>
        <color theme="1"/>
        <rFont val="游ゴシック"/>
        <family val="2"/>
        <charset val="128"/>
        <scheme val="minor"/>
      </rPr>
      <t>10ｍ</t>
    </r>
    <phoneticPr fontId="1"/>
  </si>
  <si>
    <r>
      <t>6.5ｍ</t>
    </r>
    <r>
      <rPr>
        <sz val="11"/>
        <color theme="1"/>
        <rFont val="Segoe UI Symbol"/>
        <family val="2"/>
      </rPr>
      <t>✕</t>
    </r>
    <r>
      <rPr>
        <sz val="11"/>
        <color theme="1"/>
        <rFont val="游ゴシック"/>
        <family val="2"/>
        <charset val="128"/>
        <scheme val="minor"/>
      </rPr>
      <t>10ｍ</t>
    </r>
    <phoneticPr fontId="1"/>
  </si>
  <si>
    <t>エリア２</t>
  </si>
  <si>
    <t>エリア２</t>
    <phoneticPr fontId="1"/>
  </si>
  <si>
    <t>エリア１</t>
    <phoneticPr fontId="1"/>
  </si>
  <si>
    <t>サンブスギ</t>
    <phoneticPr fontId="1"/>
  </si>
  <si>
    <t>ヒノキ</t>
    <phoneticPr fontId="1"/>
  </si>
  <si>
    <t>計</t>
    <rPh sb="0" eb="1">
      <t>ケイ</t>
    </rPh>
    <phoneticPr fontId="1"/>
  </si>
  <si>
    <t>１年目の生産材積</t>
    <rPh sb="1" eb="3">
      <t>ネンメ</t>
    </rPh>
    <rPh sb="4" eb="6">
      <t>セイサン</t>
    </rPh>
    <rPh sb="6" eb="8">
      <t>ザイセキ</t>
    </rPh>
    <phoneticPr fontId="1"/>
  </si>
  <si>
    <t>３年間の生産材積</t>
    <rPh sb="1" eb="2">
      <t>ネン</t>
    </rPh>
    <rPh sb="2" eb="3">
      <t>アイダ</t>
    </rPh>
    <rPh sb="4" eb="6">
      <t>セイサン</t>
    </rPh>
    <rPh sb="6" eb="8">
      <t>ザイセキ</t>
    </rPh>
    <phoneticPr fontId="1"/>
  </si>
  <si>
    <t>ｍ3</t>
    <phoneticPr fontId="1"/>
  </si>
  <si>
    <t>実生スギ</t>
    <rPh sb="0" eb="2">
      <t>ミショウ</t>
    </rPh>
    <phoneticPr fontId="1"/>
  </si>
  <si>
    <t>広葉樹</t>
    <rPh sb="0" eb="3">
      <t>コウヨウジュ</t>
    </rPh>
    <phoneticPr fontId="1"/>
  </si>
  <si>
    <t>15％間伐</t>
    <rPh sb="3" eb="5">
      <t>カンバツ</t>
    </rPh>
    <phoneticPr fontId="1"/>
  </si>
  <si>
    <t>モニタリング調査方法
生産した材の測定</t>
    <rPh sb="11" eb="13">
      <t>セイサン</t>
    </rPh>
    <rPh sb="15" eb="16">
      <t>ザイ</t>
    </rPh>
    <rPh sb="17" eb="19">
      <t>ソクテイ</t>
    </rPh>
    <phoneticPr fontId="1"/>
  </si>
  <si>
    <t>目標
生育しているサンブスギ、ヒノキの15％を伐採し、薪のほか、杭などへの利用も目的として３年間で25.99ｍ3を生産する。</t>
    <rPh sb="3" eb="5">
      <t>セイイク</t>
    </rPh>
    <rPh sb="23" eb="25">
      <t>バッサイ</t>
    </rPh>
    <rPh sb="46" eb="48">
      <t>ネンカン</t>
    </rPh>
    <rPh sb="57" eb="59">
      <t>セイサン</t>
    </rPh>
    <phoneticPr fontId="1"/>
  </si>
  <si>
    <t>活動の実施状況を記載</t>
    <rPh sb="0" eb="2">
      <t>カツドウ</t>
    </rPh>
    <rPh sb="3" eb="5">
      <t>ジッシ</t>
    </rPh>
    <phoneticPr fontId="1"/>
  </si>
  <si>
    <t>２　１年目の活動の実施状況（令和4年度）</t>
    <rPh sb="3" eb="5">
      <t>ネンメ</t>
    </rPh>
    <rPh sb="9" eb="11">
      <t>ジッシ</t>
    </rPh>
    <phoneticPr fontId="1"/>
  </si>
  <si>
    <t>活動の目標</t>
    <rPh sb="0" eb="2">
      <t>カツドウ</t>
    </rPh>
    <rPh sb="3" eb="5">
      <t>モクヒョウ</t>
    </rPh>
    <phoneticPr fontId="1"/>
  </si>
  <si>
    <t>末口径</t>
    <rPh sb="0" eb="1">
      <t>スエ</t>
    </rPh>
    <rPh sb="1" eb="2">
      <t>クチ</t>
    </rPh>
    <rPh sb="2" eb="3">
      <t>ケイ</t>
    </rPh>
    <phoneticPr fontId="1"/>
  </si>
  <si>
    <t>長さ</t>
    <rPh sb="0" eb="1">
      <t>ナガ</t>
    </rPh>
    <phoneticPr fontId="1"/>
  </si>
  <si>
    <t>材積計</t>
    <rPh sb="0" eb="2">
      <t>ザイセキ</t>
    </rPh>
    <rPh sb="2" eb="3">
      <t>ケイ</t>
    </rPh>
    <phoneticPr fontId="1"/>
  </si>
  <si>
    <t>計</t>
    <rPh sb="0" eb="1">
      <t>ケイ</t>
    </rPh>
    <phoneticPr fontId="1"/>
  </si>
  <si>
    <t>３　２年目の活動の実施状況（令和５年度）</t>
    <rPh sb="3" eb="5">
      <t>ネンメ</t>
    </rPh>
    <rPh sb="9" eb="11">
      <t>ジッシ</t>
    </rPh>
    <phoneticPr fontId="1"/>
  </si>
  <si>
    <t>４　３年目の活動の実施状況（令和６年度）</t>
    <rPh sb="3" eb="5">
      <t>ネンメ</t>
    </rPh>
    <rPh sb="9" eb="11">
      <t>ジッシ</t>
    </rPh>
    <phoneticPr fontId="1"/>
  </si>
  <si>
    <t>目標
生育している実生スギ、広葉樹の10％を伐採し、薪、炭のほか林内の机や椅子などへの利用も目的として３年間で10.15ｍ3を生産する。</t>
    <rPh sb="3" eb="5">
      <t>セイイク</t>
    </rPh>
    <rPh sb="9" eb="11">
      <t>ミショウ</t>
    </rPh>
    <rPh sb="14" eb="17">
      <t>コウヨウジュ</t>
    </rPh>
    <rPh sb="22" eb="24">
      <t>バッサイ</t>
    </rPh>
    <rPh sb="28" eb="29">
      <t>スミ</t>
    </rPh>
    <rPh sb="32" eb="34">
      <t>リンナイ</t>
    </rPh>
    <rPh sb="35" eb="36">
      <t>ツクエ</t>
    </rPh>
    <rPh sb="37" eb="39">
      <t>イス</t>
    </rPh>
    <rPh sb="52" eb="54">
      <t>ネンカン</t>
    </rPh>
    <rPh sb="63" eb="65">
      <t>セイサン</t>
    </rPh>
    <phoneticPr fontId="1"/>
  </si>
  <si>
    <t>事前に搬出路を整備し効率的に搬出する</t>
    <rPh sb="0" eb="2">
      <t>ジゼン</t>
    </rPh>
    <rPh sb="3" eb="5">
      <t>ハンシュツ</t>
    </rPh>
    <rPh sb="5" eb="6">
      <t>ロ</t>
    </rPh>
    <rPh sb="7" eb="9">
      <t>セイビ</t>
    </rPh>
    <rPh sb="10" eb="13">
      <t>コウリツテキ</t>
    </rPh>
    <rPh sb="14" eb="16">
      <t>ハンシュツ</t>
    </rPh>
    <phoneticPr fontId="1"/>
  </si>
  <si>
    <t>効率的に搬出するため、伐倒方向及び方法の検討にもう少し時間を費やしてもよいと思う。</t>
    <rPh sb="0" eb="2">
      <t>コウリツ</t>
    </rPh>
    <rPh sb="2" eb="3">
      <t>テキ</t>
    </rPh>
    <rPh sb="4" eb="6">
      <t>ハンシュツ</t>
    </rPh>
    <rPh sb="11" eb="13">
      <t>バットウ</t>
    </rPh>
    <rPh sb="13" eb="15">
      <t>ホウコウ</t>
    </rPh>
    <rPh sb="15" eb="16">
      <t>オヨ</t>
    </rPh>
    <rPh sb="17" eb="19">
      <t>ホウホウ</t>
    </rPh>
    <rPh sb="20" eb="22">
      <t>ケントウ</t>
    </rPh>
    <rPh sb="25" eb="26">
      <t>スコ</t>
    </rPh>
    <rPh sb="27" eb="29">
      <t>ジカン</t>
    </rPh>
    <rPh sb="30" eb="31">
      <t>ツイ</t>
    </rPh>
    <rPh sb="38" eb="39">
      <t>オモ</t>
    </rPh>
    <phoneticPr fontId="1"/>
  </si>
  <si>
    <t>3.38ｍ3の生産</t>
    <phoneticPr fontId="1"/>
  </si>
  <si>
    <t>8.66ｍ3の生産</t>
    <phoneticPr fontId="1"/>
  </si>
  <si>
    <t>概ね100％（3.373m3）</t>
    <rPh sb="0" eb="1">
      <t>オオム</t>
    </rPh>
    <phoneticPr fontId="1"/>
  </si>
  <si>
    <t>概ね100％（8.732m3）</t>
    <rPh sb="0" eb="1">
      <t>オオム</t>
    </rPh>
    <phoneticPr fontId="1"/>
  </si>
  <si>
    <t>３　２年目の活動の実施状況（令和○年度）</t>
    <rPh sb="3" eb="5">
      <t>ネンメ</t>
    </rPh>
    <rPh sb="9" eb="11">
      <t>ジッシ</t>
    </rPh>
    <phoneticPr fontId="1"/>
  </si>
  <si>
    <t>４　３年目の活動の実施状況（令和○年度）</t>
    <rPh sb="3" eb="5">
      <t>ネンメ</t>
    </rPh>
    <rPh sb="9" eb="11">
      <t>ジッシ</t>
    </rPh>
    <phoneticPr fontId="1"/>
  </si>
  <si>
    <t>令和○年度　モニタリング結果報告書</t>
    <phoneticPr fontId="1"/>
  </si>
  <si>
    <t>２　１年目の活動の実施状況（令和○年度）</t>
    <rPh sb="3" eb="5">
      <t>ネンメ</t>
    </rPh>
    <rPh sb="9" eb="11">
      <t>ジッシ</t>
    </rPh>
    <phoneticPr fontId="1"/>
  </si>
  <si>
    <t>地域環境保全（里山林整備）</t>
    <rPh sb="0" eb="2">
      <t>チイキ</t>
    </rPh>
    <rPh sb="2" eb="4">
      <t>カンキョウ</t>
    </rPh>
    <rPh sb="4" eb="6">
      <t>ホゼン</t>
    </rPh>
    <rPh sb="7" eb="10">
      <t>サトヤマリン</t>
    </rPh>
    <rPh sb="10" eb="12">
      <t>セイビ</t>
    </rPh>
    <phoneticPr fontId="1"/>
  </si>
  <si>
    <t>地域環境保全（竹林整備）</t>
    <rPh sb="0" eb="2">
      <t>チイキ</t>
    </rPh>
    <rPh sb="2" eb="4">
      <t>カンキョウ</t>
    </rPh>
    <rPh sb="4" eb="6">
      <t>ホゼン</t>
    </rPh>
    <rPh sb="7" eb="9">
      <t>チクリン</t>
    </rPh>
    <rPh sb="9" eb="11">
      <t>セイビ</t>
    </rPh>
    <phoneticPr fontId="1"/>
  </si>
  <si>
    <t>地域環境保全（侵入竹駆除）</t>
    <rPh sb="0" eb="2">
      <t>チイキ</t>
    </rPh>
    <rPh sb="2" eb="4">
      <t>カンキョウ</t>
    </rPh>
    <rPh sb="4" eb="6">
      <t>ホゼン</t>
    </rPh>
    <rPh sb="7" eb="9">
      <t>シンニュウ</t>
    </rPh>
    <rPh sb="9" eb="10">
      <t>タケ</t>
    </rPh>
    <rPh sb="10" eb="12">
      <t>クジョ</t>
    </rPh>
    <phoneticPr fontId="1"/>
  </si>
  <si>
    <t>森林資源利用</t>
    <rPh sb="0" eb="2">
      <t>シンリン</t>
    </rPh>
    <rPh sb="2" eb="4">
      <t>シゲン</t>
    </rPh>
    <rPh sb="4" eb="6">
      <t>リヨウ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</si>
</sst>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游ゴシック"/>
      <family val="2"/>
      <charset val="128"/>
      <scheme val="minor"/>
    </font>
    <font>
      <sz val="6"/>
      <name val="游ゴシック"/>
      <family val="2"/>
      <charset val="128"/>
      <scheme val="minor"/>
    </font>
    <font>
      <sz val="12"/>
      <color theme="1"/>
      <name val="ＭＳ 明朝"/>
      <family val="1"/>
      <charset val="128"/>
    </font>
    <font>
      <sz val="11"/>
      <color theme="1"/>
      <name val="ＭＳ 明朝"/>
      <family val="1"/>
      <charset val="128"/>
    </font>
    <font>
      <sz val="16"/>
      <color theme="1"/>
      <name val="ＭＳ 明朝"/>
      <family val="1"/>
      <charset val="128"/>
    </font>
    <font>
      <sz val="11"/>
      <color theme="1"/>
      <name val="Segoe UI Symbol"/>
      <family val="2"/>
    </font>
    <font>
      <sz val="11"/>
      <color theme="1"/>
      <name val="ＭＳ ゴシック"/>
      <family val="3"/>
      <charset val="128"/>
    </font>
  </fonts>
  <fills count="3">
    <fill>
      <patternFill patternType="none"/>
    </fill>
    <fill>
      <patternFill patternType="gray125"/>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dashed">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alignment vertical="center"/>
    </xf>
  </cellStyleXfs>
  <cellXfs count="35">
    <xf numFmtId="0" fontId="0" fillId="0" borderId="0" xfId="0">
      <alignment vertical="center"/>
    </xf>
    <xf numFmtId="0" fontId="3" fillId="0" borderId="0" xfId="0" applyFont="1">
      <alignment vertical="center"/>
    </xf>
    <xf numFmtId="0" fontId="3" fillId="2" borderId="0" xfId="0" applyFont="1" applyFill="1">
      <alignment vertical="center"/>
    </xf>
    <xf numFmtId="0" fontId="2" fillId="2" borderId="0" xfId="0" applyFont="1" applyFill="1" applyAlignment="1">
      <alignment horizontal="left" vertical="center"/>
    </xf>
    <xf numFmtId="0" fontId="2" fillId="2" borderId="1" xfId="0" applyFont="1" applyFill="1" applyBorder="1" applyAlignment="1">
      <alignment horizontal="left" vertical="center" wrapText="1"/>
    </xf>
    <xf numFmtId="0" fontId="2"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8" xfId="0" applyFont="1" applyFill="1" applyBorder="1" applyAlignment="1">
      <alignment horizontal="left" vertical="center"/>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3" fillId="2" borderId="6" xfId="0" applyFont="1" applyFill="1" applyBorder="1" applyAlignment="1">
      <alignment horizontal="left" vertical="center"/>
    </xf>
    <xf numFmtId="0" fontId="3" fillId="2" borderId="7" xfId="0" applyFont="1" applyFill="1" applyBorder="1">
      <alignment vertical="center"/>
    </xf>
    <xf numFmtId="0" fontId="0" fillId="0" borderId="0" xfId="0" applyAlignment="1">
      <alignment horizontal="right" vertical="center"/>
    </xf>
    <xf numFmtId="0" fontId="0" fillId="0" borderId="0" xfId="0" applyAlignment="1">
      <alignment vertical="center" shrinkToFit="1"/>
    </xf>
    <xf numFmtId="0" fontId="0" fillId="0" borderId="0" xfId="0" applyAlignment="1">
      <alignment horizontal="center" vertical="center"/>
    </xf>
    <xf numFmtId="0" fontId="2" fillId="2" borderId="7" xfId="0" applyFont="1" applyFill="1" applyBorder="1" applyAlignment="1">
      <alignment horizontal="left" vertical="center" wrapText="1"/>
    </xf>
    <xf numFmtId="0" fontId="2" fillId="2" borderId="1" xfId="0" applyFont="1" applyFill="1" applyBorder="1" applyAlignment="1">
      <alignment horizontal="left" vertical="center"/>
    </xf>
    <xf numFmtId="0" fontId="3" fillId="2" borderId="2" xfId="0" applyFont="1" applyFill="1" applyBorder="1">
      <alignment vertical="center"/>
    </xf>
    <xf numFmtId="0" fontId="3" fillId="2" borderId="3" xfId="0" applyFont="1" applyFill="1" applyBorder="1">
      <alignment vertical="center"/>
    </xf>
    <xf numFmtId="0" fontId="6" fillId="0" borderId="0" xfId="0" applyFont="1">
      <alignment vertical="center"/>
    </xf>
    <xf numFmtId="0" fontId="6" fillId="0" borderId="1" xfId="0" applyFont="1" applyBorder="1">
      <alignment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4" fillId="2" borderId="0" xfId="0" applyFont="1" applyFill="1" applyAlignment="1">
      <alignment horizontal="center" vertical="center"/>
    </xf>
    <xf numFmtId="0" fontId="4" fillId="2" borderId="0" xfId="0" applyFont="1" applyFill="1">
      <alignment vertical="center"/>
    </xf>
    <xf numFmtId="0" fontId="3" fillId="0" borderId="0" xfId="0" applyFont="1">
      <alignment vertical="center"/>
    </xf>
    <xf numFmtId="0" fontId="2" fillId="2" borderId="2" xfId="0" applyFont="1" applyFill="1" applyBorder="1" applyAlignment="1">
      <alignment horizontal="left" vertical="top" wrapText="1"/>
    </xf>
    <xf numFmtId="0" fontId="3" fillId="2" borderId="7" xfId="0" applyFont="1" applyFill="1" applyBorder="1">
      <alignment vertical="center"/>
    </xf>
    <xf numFmtId="0" fontId="3" fillId="0" borderId="3" xfId="0" applyFont="1" applyBorder="1">
      <alignment vertical="center"/>
    </xf>
    <xf numFmtId="0" fontId="3" fillId="2" borderId="0" xfId="0" applyFont="1" applyFill="1" applyAlignment="1">
      <alignment horizontal="left" vertical="center" wrapText="1"/>
    </xf>
    <xf numFmtId="0" fontId="2" fillId="2" borderId="9" xfId="0" applyFont="1" applyFill="1" applyBorder="1" applyAlignment="1">
      <alignment horizontal="left" vertical="center" wrapText="1"/>
    </xf>
    <xf numFmtId="0" fontId="0" fillId="0" borderId="10" xfId="0" applyBorder="1" applyAlignment="1">
      <alignment horizontal="left" vertical="center" wrapText="1"/>
    </xf>
    <xf numFmtId="0" fontId="3" fillId="2" borderId="2" xfId="0" applyFont="1" applyFill="1"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257175</xdr:colOff>
      <xdr:row>13</xdr:row>
      <xdr:rowOff>180975</xdr:rowOff>
    </xdr:from>
    <xdr:to>
      <xdr:col>3</xdr:col>
      <xdr:colOff>2009775</xdr:colOff>
      <xdr:row>13</xdr:row>
      <xdr:rowOff>2066925</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33475" y="3095625"/>
          <a:ext cx="4676775" cy="1885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生産した材の写真</a:t>
          </a:r>
        </a:p>
      </xdr:txBody>
    </xdr:sp>
    <xdr:clientData/>
  </xdr:twoCellAnchor>
  <xdr:twoCellAnchor editAs="oneCell">
    <xdr:from>
      <xdr:col>1</xdr:col>
      <xdr:colOff>85725</xdr:colOff>
      <xdr:row>14</xdr:row>
      <xdr:rowOff>320186</xdr:rowOff>
    </xdr:from>
    <xdr:to>
      <xdr:col>3</xdr:col>
      <xdr:colOff>2057400</xdr:colOff>
      <xdr:row>14</xdr:row>
      <xdr:rowOff>1949449</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6463811"/>
          <a:ext cx="4895850" cy="162926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257175</xdr:colOff>
      <xdr:row>13</xdr:row>
      <xdr:rowOff>180975</xdr:rowOff>
    </xdr:from>
    <xdr:to>
      <xdr:col>3</xdr:col>
      <xdr:colOff>2009775</xdr:colOff>
      <xdr:row>13</xdr:row>
      <xdr:rowOff>2066925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133475" y="4152900"/>
          <a:ext cx="4676775" cy="1885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生産した材の写真</a:t>
          </a:r>
        </a:p>
      </xdr:txBody>
    </xdr:sp>
    <xdr:clientData/>
  </xdr:twoCellAnchor>
  <xdr:twoCellAnchor editAs="oneCell">
    <xdr:from>
      <xdr:col>0</xdr:col>
      <xdr:colOff>838200</xdr:colOff>
      <xdr:row>14</xdr:row>
      <xdr:rowOff>149371</xdr:rowOff>
    </xdr:from>
    <xdr:to>
      <xdr:col>3</xdr:col>
      <xdr:colOff>2076450</xdr:colOff>
      <xdr:row>14</xdr:row>
      <xdr:rowOff>1827050</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838200" y="6292996"/>
          <a:ext cx="5038725" cy="16776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142875</xdr:colOff>
          <xdr:row>0</xdr:row>
          <xdr:rowOff>142875</xdr:rowOff>
        </xdr:from>
        <xdr:to>
          <xdr:col>18</xdr:col>
          <xdr:colOff>314325</xdr:colOff>
          <xdr:row>25</xdr:row>
          <xdr:rowOff>95250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0</xdr:row>
          <xdr:rowOff>0</xdr:rowOff>
        </xdr:from>
        <xdr:to>
          <xdr:col>19</xdr:col>
          <xdr:colOff>76200</xdr:colOff>
          <xdr:row>24</xdr:row>
          <xdr:rowOff>57150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180975</xdr:colOff>
          <xdr:row>0</xdr:row>
          <xdr:rowOff>190500</xdr:rowOff>
        </xdr:from>
        <xdr:to>
          <xdr:col>18</xdr:col>
          <xdr:colOff>333375</xdr:colOff>
          <xdr:row>25</xdr:row>
          <xdr:rowOff>123825</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600-000003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342900</xdr:colOff>
      <xdr:row>1</xdr:row>
      <xdr:rowOff>142875</xdr:rowOff>
    </xdr:from>
    <xdr:to>
      <xdr:col>12</xdr:col>
      <xdr:colOff>85725</xdr:colOff>
      <xdr:row>25</xdr:row>
      <xdr:rowOff>228600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3771900" y="381000"/>
          <a:ext cx="4543425" cy="5800725"/>
          <a:chOff x="17154525" y="333375"/>
          <a:chExt cx="4543425" cy="5800725"/>
        </a:xfrm>
      </xdr:grpSpPr>
      <xdr:pic>
        <xdr:nvPicPr>
          <xdr:cNvPr id="3" name="図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54525" y="333375"/>
            <a:ext cx="4543425" cy="50482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383125" y="5419725"/>
            <a:ext cx="4267200" cy="7143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323850</xdr:colOff>
      <xdr:row>1</xdr:row>
      <xdr:rowOff>123825</xdr:rowOff>
    </xdr:from>
    <xdr:to>
      <xdr:col>19</xdr:col>
      <xdr:colOff>28575</xdr:colOff>
      <xdr:row>25</xdr:row>
      <xdr:rowOff>152400</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8553450" y="361950"/>
          <a:ext cx="4505325" cy="5743575"/>
          <a:chOff x="21583650" y="361950"/>
          <a:chExt cx="4505325" cy="5743575"/>
        </a:xfrm>
      </xdr:grpSpPr>
      <xdr:pic>
        <xdr:nvPicPr>
          <xdr:cNvPr id="6" name="図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583650" y="361950"/>
            <a:ext cx="4314825" cy="4914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図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840825" y="5257800"/>
            <a:ext cx="4248150" cy="8477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4.xml"/><Relationship Id="rId4" Type="http://schemas.openxmlformats.org/officeDocument/2006/relationships/image" Target="../media/image4.emf"/></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3.vml"/><Relationship Id="rId1" Type="http://schemas.openxmlformats.org/officeDocument/2006/relationships/drawing" Target="../drawings/drawing5.xml"/><Relationship Id="rId4" Type="http://schemas.openxmlformats.org/officeDocument/2006/relationships/image" Target="../media/image5.emf"/></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30EB-A22A-4132-9820-9059456ED4C3}">
  <dimension ref="A1:F32"/>
  <sheetViews>
    <sheetView view="pageBreakPreview" topLeftCell="A7" zoomScaleNormal="100" zoomScaleSheetLayoutView="100" workbookViewId="0">
      <selection activeCell="F14" sqref="F14"/>
    </sheetView>
  </sheetViews>
  <sheetFormatPr defaultRowHeight="18.75" x14ac:dyDescent="0.4"/>
  <cols>
    <col min="1" max="1" width="11.5" style="1" customWidth="1"/>
    <col min="2" max="2" width="28.375" style="1" customWidth="1"/>
    <col min="3" max="3" width="10" style="1" customWidth="1"/>
    <col min="4" max="4" width="30" style="1" customWidth="1"/>
  </cols>
  <sheetData>
    <row r="1" spans="1:6" x14ac:dyDescent="0.4">
      <c r="A1" s="23" t="s">
        <v>7</v>
      </c>
      <c r="B1" s="24"/>
      <c r="C1" s="24"/>
      <c r="D1" s="25"/>
    </row>
    <row r="2" spans="1:6" x14ac:dyDescent="0.4">
      <c r="A2" s="3"/>
      <c r="B2" s="2"/>
      <c r="C2" s="2"/>
      <c r="D2" s="2"/>
    </row>
    <row r="3" spans="1:6" x14ac:dyDescent="0.4">
      <c r="A3" s="3" t="s">
        <v>0</v>
      </c>
      <c r="B3" s="2"/>
      <c r="C3" s="2"/>
      <c r="D3" s="2"/>
    </row>
    <row r="4" spans="1:6" ht="7.5" customHeight="1" x14ac:dyDescent="0.4">
      <c r="A4" s="3"/>
      <c r="B4" s="2"/>
      <c r="C4" s="2"/>
      <c r="D4" s="2"/>
    </row>
    <row r="5" spans="1:6" x14ac:dyDescent="0.4">
      <c r="A5" s="5" t="s">
        <v>5</v>
      </c>
      <c r="B5" s="10" t="s">
        <v>8</v>
      </c>
      <c r="C5" s="6" t="s">
        <v>6</v>
      </c>
      <c r="D5" s="7" t="s">
        <v>9</v>
      </c>
    </row>
    <row r="6" spans="1:6" ht="63.6" customHeight="1" x14ac:dyDescent="0.4">
      <c r="A6" s="26" t="s">
        <v>63</v>
      </c>
      <c r="B6" s="27"/>
      <c r="C6" s="27"/>
      <c r="D6" s="28"/>
    </row>
    <row r="7" spans="1:6" ht="39.6" customHeight="1" x14ac:dyDescent="0.4">
      <c r="A7" s="26" t="s">
        <v>62</v>
      </c>
      <c r="B7" s="27"/>
      <c r="C7" s="27"/>
      <c r="D7" s="28"/>
    </row>
    <row r="8" spans="1:6" x14ac:dyDescent="0.4">
      <c r="A8" s="3"/>
      <c r="B8" s="2"/>
      <c r="C8" s="2"/>
      <c r="D8" s="2"/>
    </row>
    <row r="9" spans="1:6" x14ac:dyDescent="0.4">
      <c r="A9" s="3" t="s">
        <v>65</v>
      </c>
      <c r="B9" s="2"/>
      <c r="C9" s="2"/>
      <c r="D9" s="2"/>
    </row>
    <row r="10" spans="1:6" ht="7.5" customHeight="1" x14ac:dyDescent="0.4">
      <c r="A10" s="3"/>
      <c r="B10" s="2"/>
      <c r="C10" s="2"/>
      <c r="D10" s="2"/>
    </row>
    <row r="11" spans="1:6" x14ac:dyDescent="0.4">
      <c r="A11" s="16" t="s">
        <v>66</v>
      </c>
      <c r="B11" s="17" t="s">
        <v>77</v>
      </c>
      <c r="C11" s="11"/>
      <c r="D11" s="18"/>
    </row>
    <row r="12" spans="1:6" x14ac:dyDescent="0.4">
      <c r="A12" s="4" t="s">
        <v>1</v>
      </c>
      <c r="B12" s="17" t="s">
        <v>79</v>
      </c>
      <c r="C12" s="11"/>
      <c r="D12" s="18"/>
    </row>
    <row r="13" spans="1:6" ht="45.75" customHeight="1" x14ac:dyDescent="0.4">
      <c r="A13" s="4" t="s">
        <v>2</v>
      </c>
      <c r="B13" s="32" t="s">
        <v>75</v>
      </c>
      <c r="C13" s="33"/>
      <c r="D13" s="34"/>
    </row>
    <row r="14" spans="1:6" ht="171" customHeight="1" x14ac:dyDescent="0.4">
      <c r="A14" s="30" t="s">
        <v>64</v>
      </c>
      <c r="B14" s="8"/>
      <c r="C14" s="15"/>
      <c r="D14" s="9"/>
      <c r="F14" t="s">
        <v>3</v>
      </c>
    </row>
    <row r="15" spans="1:6" ht="171" customHeight="1" x14ac:dyDescent="0.4">
      <c r="A15" s="31"/>
      <c r="B15" s="8"/>
      <c r="C15" s="15"/>
      <c r="D15" s="9"/>
      <c r="F15" t="s">
        <v>3</v>
      </c>
    </row>
    <row r="16" spans="1:6" x14ac:dyDescent="0.4">
      <c r="A16" s="3"/>
      <c r="B16" s="2"/>
      <c r="C16" s="2"/>
      <c r="D16" s="2"/>
    </row>
    <row r="17" spans="1:6" x14ac:dyDescent="0.4">
      <c r="A17" s="3" t="s">
        <v>71</v>
      </c>
      <c r="B17" s="2"/>
      <c r="C17" s="2"/>
      <c r="D17" s="2"/>
    </row>
    <row r="18" spans="1:6" ht="7.5" customHeight="1" x14ac:dyDescent="0.4">
      <c r="A18" s="3"/>
      <c r="B18" s="2"/>
      <c r="C18" s="2"/>
      <c r="D18" s="2"/>
    </row>
    <row r="19" spans="1:6" x14ac:dyDescent="0.4">
      <c r="A19" s="16" t="s">
        <v>66</v>
      </c>
      <c r="B19" s="17"/>
      <c r="C19" s="11"/>
      <c r="D19" s="18"/>
    </row>
    <row r="20" spans="1:6" x14ac:dyDescent="0.4">
      <c r="A20" s="4" t="s">
        <v>1</v>
      </c>
      <c r="B20" s="17"/>
      <c r="C20" s="11"/>
      <c r="D20" s="18"/>
    </row>
    <row r="21" spans="1:6" ht="45.75" customHeight="1" x14ac:dyDescent="0.4">
      <c r="A21" s="4" t="s">
        <v>2</v>
      </c>
      <c r="B21" s="17"/>
      <c r="C21" s="11"/>
      <c r="D21" s="18"/>
    </row>
    <row r="22" spans="1:6" ht="171" customHeight="1" x14ac:dyDescent="0.4">
      <c r="A22" s="30" t="s">
        <v>64</v>
      </c>
      <c r="B22" s="8"/>
      <c r="C22" s="15"/>
      <c r="D22" s="9"/>
      <c r="F22" t="s">
        <v>3</v>
      </c>
    </row>
    <row r="23" spans="1:6" ht="171" customHeight="1" x14ac:dyDescent="0.4">
      <c r="A23" s="31"/>
      <c r="B23" s="8"/>
      <c r="C23" s="15"/>
      <c r="D23" s="9"/>
      <c r="F23" t="s">
        <v>3</v>
      </c>
    </row>
    <row r="24" spans="1:6" x14ac:dyDescent="0.4">
      <c r="A24" s="3"/>
      <c r="B24" s="2"/>
      <c r="C24" s="2"/>
      <c r="D24" s="2"/>
    </row>
    <row r="25" spans="1:6" x14ac:dyDescent="0.4">
      <c r="A25" s="3" t="s">
        <v>72</v>
      </c>
      <c r="B25" s="2"/>
      <c r="C25" s="2"/>
      <c r="D25" s="2"/>
    </row>
    <row r="26" spans="1:6" ht="7.5" customHeight="1" x14ac:dyDescent="0.4">
      <c r="A26" s="3"/>
      <c r="B26" s="2"/>
      <c r="C26" s="2"/>
      <c r="D26" s="2"/>
    </row>
    <row r="27" spans="1:6" x14ac:dyDescent="0.4">
      <c r="A27" s="16" t="s">
        <v>66</v>
      </c>
      <c r="B27" s="17"/>
      <c r="C27" s="11"/>
      <c r="D27" s="18"/>
    </row>
    <row r="28" spans="1:6" x14ac:dyDescent="0.4">
      <c r="A28" s="4" t="s">
        <v>1</v>
      </c>
      <c r="B28" s="17"/>
      <c r="C28" s="11"/>
      <c r="D28" s="18"/>
    </row>
    <row r="29" spans="1:6" ht="171" customHeight="1" x14ac:dyDescent="0.4">
      <c r="A29" s="30" t="s">
        <v>64</v>
      </c>
      <c r="B29" s="8"/>
      <c r="C29" s="15"/>
      <c r="D29" s="9"/>
      <c r="F29" t="s">
        <v>3</v>
      </c>
    </row>
    <row r="30" spans="1:6" ht="171" customHeight="1" x14ac:dyDescent="0.4">
      <c r="A30" s="31"/>
      <c r="B30" s="8"/>
      <c r="C30" s="15"/>
      <c r="D30" s="9"/>
      <c r="F30" t="s">
        <v>3</v>
      </c>
    </row>
    <row r="31" spans="1:6" ht="18" customHeight="1" x14ac:dyDescent="0.4">
      <c r="A31" s="29" t="s">
        <v>4</v>
      </c>
      <c r="B31" s="29"/>
      <c r="C31" s="29"/>
      <c r="D31" s="29"/>
    </row>
    <row r="32" spans="1:6" x14ac:dyDescent="0.4">
      <c r="A32" s="29"/>
      <c r="B32" s="29"/>
      <c r="C32" s="29"/>
      <c r="D32" s="29"/>
    </row>
  </sheetData>
  <mergeCells count="8">
    <mergeCell ref="A1:D1"/>
    <mergeCell ref="A6:D6"/>
    <mergeCell ref="A7:D7"/>
    <mergeCell ref="A31:D32"/>
    <mergeCell ref="A14:A15"/>
    <mergeCell ref="A22:A23"/>
    <mergeCell ref="A29:A30"/>
    <mergeCell ref="B13:D13"/>
  </mergeCells>
  <phoneticPr fontId="1"/>
  <dataValidations disablePrompts="1" count="1">
    <dataValidation type="list" allowBlank="1" showInputMessage="1" showErrorMessage="1" sqref="B5" xr:uid="{7144F2F2-A503-417B-B9FF-C523F8199967}">
      <formula1>$F$5:$F$8</formula1>
    </dataValidation>
  </dataValidations>
  <pageMargins left="0.7" right="0.7" top="0.75" bottom="0.75" header="0.3" footer="0.3"/>
  <pageSetup paperSize="9" scale="60" orientation="portrait" horizontalDpi="4294967293" r:id="rId1"/>
  <rowBreaks count="1" manualBreakCount="1">
    <brk id="2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FC3AC-FA37-4902-A2EA-0806E1B167EA}">
  <dimension ref="A1:F32"/>
  <sheetViews>
    <sheetView tabSelected="1" view="pageBreakPreview" zoomScaleNormal="100" zoomScaleSheetLayoutView="100" workbookViewId="0">
      <selection activeCell="G13" sqref="G13"/>
    </sheetView>
  </sheetViews>
  <sheetFormatPr defaultRowHeight="18.75" x14ac:dyDescent="0.4"/>
  <cols>
    <col min="1" max="1" width="11.5" style="1" customWidth="1"/>
    <col min="2" max="2" width="28.375" style="1" customWidth="1"/>
    <col min="3" max="3" width="10" style="1" customWidth="1"/>
    <col min="4" max="4" width="30" style="1" customWidth="1"/>
  </cols>
  <sheetData>
    <row r="1" spans="1:6" x14ac:dyDescent="0.4">
      <c r="A1" s="23" t="s">
        <v>82</v>
      </c>
      <c r="B1" s="24"/>
      <c r="C1" s="24"/>
      <c r="D1" s="25"/>
    </row>
    <row r="2" spans="1:6" x14ac:dyDescent="0.4">
      <c r="A2" s="3"/>
      <c r="B2" s="2"/>
      <c r="C2" s="2"/>
      <c r="D2" s="2"/>
    </row>
    <row r="3" spans="1:6" x14ac:dyDescent="0.4">
      <c r="A3" s="3" t="s">
        <v>0</v>
      </c>
      <c r="B3" s="2"/>
      <c r="C3" s="2"/>
      <c r="D3" s="2"/>
    </row>
    <row r="4" spans="1:6" ht="7.5" customHeight="1" x14ac:dyDescent="0.4">
      <c r="A4" s="3"/>
      <c r="B4" s="2"/>
      <c r="C4" s="2"/>
      <c r="D4" s="2"/>
    </row>
    <row r="5" spans="1:6" x14ac:dyDescent="0.4">
      <c r="A5" s="5" t="s">
        <v>5</v>
      </c>
      <c r="B5" s="10" t="s">
        <v>87</v>
      </c>
      <c r="C5" s="6" t="s">
        <v>6</v>
      </c>
      <c r="D5" s="7" t="s">
        <v>51</v>
      </c>
      <c r="F5" t="s">
        <v>84</v>
      </c>
    </row>
    <row r="6" spans="1:6" ht="63.6" customHeight="1" x14ac:dyDescent="0.4">
      <c r="A6" s="26" t="s">
        <v>73</v>
      </c>
      <c r="B6" s="27"/>
      <c r="C6" s="27"/>
      <c r="D6" s="28"/>
      <c r="F6" t="s">
        <v>85</v>
      </c>
    </row>
    <row r="7" spans="1:6" ht="39.6" customHeight="1" x14ac:dyDescent="0.4">
      <c r="A7" s="26" t="s">
        <v>62</v>
      </c>
      <c r="B7" s="27"/>
      <c r="C7" s="27"/>
      <c r="D7" s="28"/>
      <c r="F7" t="s">
        <v>86</v>
      </c>
    </row>
    <row r="8" spans="1:6" x14ac:dyDescent="0.4">
      <c r="A8" s="3"/>
      <c r="B8" s="2"/>
      <c r="C8" s="2"/>
      <c r="D8" s="2"/>
      <c r="F8" t="s">
        <v>87</v>
      </c>
    </row>
    <row r="9" spans="1:6" x14ac:dyDescent="0.4">
      <c r="A9" s="3" t="s">
        <v>83</v>
      </c>
      <c r="B9" s="2"/>
      <c r="C9" s="2"/>
      <c r="D9" s="2"/>
    </row>
    <row r="10" spans="1:6" ht="7.5" customHeight="1" x14ac:dyDescent="0.4">
      <c r="A10" s="3"/>
      <c r="B10" s="2"/>
      <c r="C10" s="2"/>
      <c r="D10" s="2"/>
    </row>
    <row r="11" spans="1:6" x14ac:dyDescent="0.4">
      <c r="A11" s="16" t="s">
        <v>66</v>
      </c>
      <c r="B11" s="17" t="s">
        <v>76</v>
      </c>
      <c r="C11" s="11"/>
      <c r="D11" s="18"/>
      <c r="F11" t="s">
        <v>3</v>
      </c>
    </row>
    <row r="12" spans="1:6" x14ac:dyDescent="0.4">
      <c r="A12" s="4" t="s">
        <v>1</v>
      </c>
      <c r="B12" s="17" t="s">
        <v>78</v>
      </c>
      <c r="C12" s="11"/>
      <c r="D12" s="18"/>
    </row>
    <row r="13" spans="1:6" ht="45.75" customHeight="1" x14ac:dyDescent="0.4">
      <c r="A13" s="4" t="s">
        <v>2</v>
      </c>
      <c r="B13" s="32" t="s">
        <v>74</v>
      </c>
      <c r="C13" s="33"/>
      <c r="D13" s="34"/>
    </row>
    <row r="14" spans="1:6" ht="171" customHeight="1" x14ac:dyDescent="0.4">
      <c r="A14" s="30" t="s">
        <v>64</v>
      </c>
      <c r="B14" s="8"/>
      <c r="C14" s="15"/>
      <c r="D14" s="9"/>
    </row>
    <row r="15" spans="1:6" ht="171" customHeight="1" x14ac:dyDescent="0.4">
      <c r="A15" s="31"/>
      <c r="B15" s="8"/>
      <c r="C15" s="15"/>
      <c r="D15" s="9"/>
    </row>
    <row r="16" spans="1:6" x14ac:dyDescent="0.4">
      <c r="A16" s="3"/>
      <c r="B16" s="2"/>
      <c r="C16" s="2"/>
      <c r="D16" s="2"/>
    </row>
    <row r="17" spans="1:4" x14ac:dyDescent="0.4">
      <c r="A17" s="3" t="s">
        <v>80</v>
      </c>
      <c r="B17" s="2"/>
      <c r="C17" s="2"/>
      <c r="D17" s="2"/>
    </row>
    <row r="18" spans="1:4" ht="7.5" customHeight="1" x14ac:dyDescent="0.4">
      <c r="A18" s="3"/>
      <c r="B18" s="2"/>
      <c r="C18" s="2"/>
      <c r="D18" s="2"/>
    </row>
    <row r="19" spans="1:4" x14ac:dyDescent="0.4">
      <c r="A19" s="16" t="s">
        <v>66</v>
      </c>
      <c r="B19" s="17"/>
      <c r="C19" s="11"/>
      <c r="D19" s="18"/>
    </row>
    <row r="20" spans="1:4" x14ac:dyDescent="0.4">
      <c r="A20" s="4" t="s">
        <v>1</v>
      </c>
      <c r="B20" s="17"/>
      <c r="C20" s="11"/>
      <c r="D20" s="18"/>
    </row>
    <row r="21" spans="1:4" ht="45.75" customHeight="1" x14ac:dyDescent="0.4">
      <c r="A21" s="4" t="s">
        <v>2</v>
      </c>
      <c r="B21" s="17"/>
      <c r="C21" s="11"/>
      <c r="D21" s="18"/>
    </row>
    <row r="22" spans="1:4" ht="171" customHeight="1" x14ac:dyDescent="0.4">
      <c r="A22" s="30" t="s">
        <v>64</v>
      </c>
      <c r="B22" s="8"/>
      <c r="C22" s="15"/>
      <c r="D22" s="9"/>
    </row>
    <row r="23" spans="1:4" ht="171" customHeight="1" x14ac:dyDescent="0.4">
      <c r="A23" s="31"/>
      <c r="B23" s="8"/>
      <c r="C23" s="15"/>
      <c r="D23" s="9"/>
    </row>
    <row r="24" spans="1:4" x14ac:dyDescent="0.4">
      <c r="A24" s="3"/>
      <c r="B24" s="2"/>
      <c r="C24" s="2"/>
      <c r="D24" s="2"/>
    </row>
    <row r="25" spans="1:4" x14ac:dyDescent="0.4">
      <c r="A25" s="3" t="s">
        <v>81</v>
      </c>
      <c r="B25" s="2"/>
      <c r="C25" s="2"/>
      <c r="D25" s="2"/>
    </row>
    <row r="26" spans="1:4" ht="7.5" customHeight="1" x14ac:dyDescent="0.4">
      <c r="A26" s="3"/>
      <c r="B26" s="2"/>
      <c r="C26" s="2"/>
      <c r="D26" s="2"/>
    </row>
    <row r="27" spans="1:4" x14ac:dyDescent="0.4">
      <c r="A27" s="16" t="s">
        <v>66</v>
      </c>
      <c r="B27" s="17"/>
      <c r="C27" s="11"/>
      <c r="D27" s="18"/>
    </row>
    <row r="28" spans="1:4" x14ac:dyDescent="0.4">
      <c r="A28" s="4" t="s">
        <v>1</v>
      </c>
      <c r="B28" s="17"/>
      <c r="C28" s="11"/>
      <c r="D28" s="18"/>
    </row>
    <row r="29" spans="1:4" ht="171" customHeight="1" x14ac:dyDescent="0.4">
      <c r="A29" s="30" t="s">
        <v>64</v>
      </c>
      <c r="B29" s="8"/>
      <c r="C29" s="15"/>
      <c r="D29" s="9"/>
    </row>
    <row r="30" spans="1:4" ht="171" customHeight="1" x14ac:dyDescent="0.4">
      <c r="A30" s="31"/>
      <c r="B30" s="8"/>
      <c r="C30" s="15"/>
      <c r="D30" s="9"/>
    </row>
    <row r="31" spans="1:4" ht="18" customHeight="1" x14ac:dyDescent="0.4">
      <c r="A31" s="29" t="s">
        <v>4</v>
      </c>
      <c r="B31" s="29"/>
      <c r="C31" s="29"/>
      <c r="D31" s="29"/>
    </row>
    <row r="32" spans="1:4" x14ac:dyDescent="0.4">
      <c r="A32" s="29"/>
      <c r="B32" s="29"/>
      <c r="C32" s="29"/>
      <c r="D32" s="29"/>
    </row>
  </sheetData>
  <mergeCells count="8">
    <mergeCell ref="A31:D32"/>
    <mergeCell ref="B13:D13"/>
    <mergeCell ref="A1:D1"/>
    <mergeCell ref="A6:D6"/>
    <mergeCell ref="A7:D7"/>
    <mergeCell ref="A14:A15"/>
    <mergeCell ref="A22:A23"/>
    <mergeCell ref="A29:A30"/>
  </mergeCells>
  <phoneticPr fontId="1"/>
  <dataValidations count="1">
    <dataValidation type="list" allowBlank="1" showInputMessage="1" showErrorMessage="1" sqref="B5" xr:uid="{E90A9A02-5AB5-417E-8AD7-33108E277EC5}">
      <formula1>$F$5:$F$8</formula1>
    </dataValidation>
  </dataValidations>
  <pageMargins left="0.7" right="0.7" top="0.75" bottom="0.75" header="0.3" footer="0.3"/>
  <pageSetup paperSize="9" scale="60" orientation="portrait" horizontalDpi="4294967293" r:id="rId1"/>
  <rowBreaks count="1" manualBreakCount="1">
    <brk id="24"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DBC6B-1EDA-4EF7-AF7F-55AE8E190DF2}">
  <dimension ref="A1:D11"/>
  <sheetViews>
    <sheetView zoomScaleNormal="100" zoomScaleSheetLayoutView="100" workbookViewId="0">
      <selection activeCell="G2" sqref="G2:G4"/>
    </sheetView>
  </sheetViews>
  <sheetFormatPr defaultRowHeight="18.75" x14ac:dyDescent="0.4"/>
  <cols>
    <col min="2" max="2" width="10.875" customWidth="1"/>
    <col min="3" max="3" width="17.75" customWidth="1"/>
    <col min="4" max="4" width="17" customWidth="1"/>
  </cols>
  <sheetData>
    <row r="1" spans="1:4" x14ac:dyDescent="0.4">
      <c r="A1" t="s">
        <v>52</v>
      </c>
      <c r="C1" t="s">
        <v>56</v>
      </c>
      <c r="D1" t="s">
        <v>57</v>
      </c>
    </row>
    <row r="2" spans="1:4" x14ac:dyDescent="0.4">
      <c r="C2" s="14" t="s">
        <v>58</v>
      </c>
      <c r="D2" s="14" t="s">
        <v>58</v>
      </c>
    </row>
    <row r="3" spans="1:4" x14ac:dyDescent="0.4">
      <c r="B3" t="s">
        <v>53</v>
      </c>
      <c r="C3" s="14">
        <v>1.98</v>
      </c>
      <c r="D3" s="14">
        <v>5.95</v>
      </c>
    </row>
    <row r="4" spans="1:4" x14ac:dyDescent="0.4">
      <c r="B4" t="s">
        <v>54</v>
      </c>
      <c r="C4" s="14">
        <v>6.68</v>
      </c>
      <c r="D4" s="14">
        <v>20.04</v>
      </c>
    </row>
    <row r="5" spans="1:4" x14ac:dyDescent="0.4">
      <c r="B5" t="s">
        <v>55</v>
      </c>
      <c r="C5" s="14">
        <f>+C4+C3</f>
        <v>8.66</v>
      </c>
      <c r="D5" s="14">
        <f>+D4+D3</f>
        <v>25.99</v>
      </c>
    </row>
    <row r="7" spans="1:4" x14ac:dyDescent="0.4">
      <c r="A7" t="s">
        <v>50</v>
      </c>
      <c r="C7" t="s">
        <v>56</v>
      </c>
      <c r="D7" t="s">
        <v>57</v>
      </c>
    </row>
    <row r="8" spans="1:4" x14ac:dyDescent="0.4">
      <c r="C8" s="14" t="s">
        <v>58</v>
      </c>
      <c r="D8" s="14" t="s">
        <v>58</v>
      </c>
    </row>
    <row r="9" spans="1:4" x14ac:dyDescent="0.4">
      <c r="B9" t="s">
        <v>59</v>
      </c>
      <c r="C9" s="14">
        <v>1.68</v>
      </c>
      <c r="D9" s="14">
        <v>5.04</v>
      </c>
    </row>
    <row r="10" spans="1:4" x14ac:dyDescent="0.4">
      <c r="B10" t="s">
        <v>60</v>
      </c>
      <c r="C10" s="14">
        <v>1.7</v>
      </c>
      <c r="D10" s="14">
        <v>5.1100000000000003</v>
      </c>
    </row>
    <row r="11" spans="1:4" x14ac:dyDescent="0.4">
      <c r="B11" t="s">
        <v>55</v>
      </c>
      <c r="C11" s="14">
        <f>+C10+C9</f>
        <v>3.38</v>
      </c>
      <c r="D11" s="14">
        <f>+D10+D9</f>
        <v>10.15</v>
      </c>
    </row>
  </sheetData>
  <phoneticPr fontId="1"/>
  <pageMargins left="0.7" right="0.7" top="0.75" bottom="0.75" header="0.3" footer="0.3"/>
  <pageSetup paperSize="9" scale="60"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F90E6-D28F-4562-AC4A-1B46F44451A2}">
  <dimension ref="A1:R21"/>
  <sheetViews>
    <sheetView workbookViewId="0">
      <selection activeCell="A13" sqref="A13:O21"/>
    </sheetView>
  </sheetViews>
  <sheetFormatPr defaultRowHeight="18.75" x14ac:dyDescent="0.4"/>
  <cols>
    <col min="1" max="1" width="6" customWidth="1"/>
    <col min="2" max="2" width="5.125" customWidth="1"/>
    <col min="3" max="3" width="5.75" customWidth="1"/>
    <col min="4" max="4" width="5" customWidth="1"/>
    <col min="5" max="5" width="6.375" customWidth="1"/>
    <col min="6" max="6" width="6" customWidth="1"/>
    <col min="7" max="7" width="5.125" customWidth="1"/>
    <col min="8" max="8" width="5.75" customWidth="1"/>
    <col min="9" max="9" width="5" customWidth="1"/>
    <col min="10" max="10" width="6.375" customWidth="1"/>
    <col min="11" max="11" width="6" customWidth="1"/>
    <col min="12" max="12" width="5.125" customWidth="1"/>
    <col min="13" max="13" width="5.75" customWidth="1"/>
    <col min="14" max="14" width="5" customWidth="1"/>
    <col min="15" max="15" width="6.375" customWidth="1"/>
  </cols>
  <sheetData>
    <row r="1" spans="1:15" x14ac:dyDescent="0.4">
      <c r="A1" s="19" t="s">
        <v>9</v>
      </c>
    </row>
    <row r="2" spans="1:15" x14ac:dyDescent="0.4">
      <c r="A2" s="21" t="s">
        <v>67</v>
      </c>
      <c r="B2" s="21" t="s">
        <v>68</v>
      </c>
      <c r="C2" s="21" t="s">
        <v>30</v>
      </c>
      <c r="D2" s="21" t="s">
        <v>25</v>
      </c>
      <c r="E2" s="21" t="s">
        <v>69</v>
      </c>
      <c r="F2" s="21" t="s">
        <v>67</v>
      </c>
      <c r="G2" s="21" t="s">
        <v>68</v>
      </c>
      <c r="H2" s="21" t="s">
        <v>30</v>
      </c>
      <c r="I2" s="21" t="s">
        <v>25</v>
      </c>
      <c r="J2" s="21" t="s">
        <v>69</v>
      </c>
      <c r="K2" s="21" t="s">
        <v>67</v>
      </c>
      <c r="L2" s="21" t="s">
        <v>68</v>
      </c>
      <c r="M2" s="21" t="s">
        <v>30</v>
      </c>
      <c r="N2" s="21" t="s">
        <v>25</v>
      </c>
      <c r="O2" s="21" t="s">
        <v>69</v>
      </c>
    </row>
    <row r="3" spans="1:15" x14ac:dyDescent="0.4">
      <c r="A3" s="22" t="s">
        <v>29</v>
      </c>
      <c r="B3" s="22" t="s">
        <v>28</v>
      </c>
      <c r="C3" s="22" t="s">
        <v>10</v>
      </c>
      <c r="D3" s="22"/>
      <c r="E3" s="22" t="s">
        <v>10</v>
      </c>
      <c r="F3" s="22" t="s">
        <v>29</v>
      </c>
      <c r="G3" s="22" t="s">
        <v>28</v>
      </c>
      <c r="H3" s="22" t="s">
        <v>10</v>
      </c>
      <c r="I3" s="22"/>
      <c r="J3" s="22" t="s">
        <v>10</v>
      </c>
      <c r="K3" s="22" t="s">
        <v>29</v>
      </c>
      <c r="L3" s="22" t="s">
        <v>28</v>
      </c>
      <c r="M3" s="22" t="s">
        <v>10</v>
      </c>
      <c r="N3" s="22"/>
      <c r="O3" s="22" t="s">
        <v>10</v>
      </c>
    </row>
    <row r="4" spans="1:15" x14ac:dyDescent="0.4">
      <c r="A4" s="20">
        <v>10</v>
      </c>
      <c r="B4" s="20">
        <v>1</v>
      </c>
      <c r="C4" s="20">
        <f>+(A4/100)^2*B4</f>
        <v>1.0000000000000002E-2</v>
      </c>
      <c r="D4" s="20">
        <v>20</v>
      </c>
      <c r="E4" s="20">
        <f>+D4*C4</f>
        <v>0.20000000000000004</v>
      </c>
      <c r="F4" s="20">
        <v>24</v>
      </c>
      <c r="G4" s="20">
        <v>1</v>
      </c>
      <c r="H4" s="20">
        <f>+(F4/100)^2*G4</f>
        <v>5.7599999999999998E-2</v>
      </c>
      <c r="I4" s="20">
        <v>17</v>
      </c>
      <c r="J4" s="20">
        <f>+I4*H4</f>
        <v>0.97919999999999996</v>
      </c>
      <c r="K4" s="20">
        <v>38</v>
      </c>
      <c r="L4" s="20">
        <v>1</v>
      </c>
      <c r="M4" s="20">
        <f>+(K4/100)^2*L4</f>
        <v>0.1444</v>
      </c>
      <c r="N4" s="20">
        <v>1</v>
      </c>
      <c r="O4" s="20">
        <f>+N4*M4</f>
        <v>0.1444</v>
      </c>
    </row>
    <row r="5" spans="1:15" x14ac:dyDescent="0.4">
      <c r="A5" s="20">
        <v>12</v>
      </c>
      <c r="B5" s="20">
        <v>1</v>
      </c>
      <c r="C5" s="20">
        <f t="shared" ref="C5:C10" si="0">+(A5/100)^2*B5</f>
        <v>1.44E-2</v>
      </c>
      <c r="D5" s="20">
        <v>16</v>
      </c>
      <c r="E5" s="20">
        <f t="shared" ref="E5:E10" si="1">+D5*C5</f>
        <v>0.23039999999999999</v>
      </c>
      <c r="F5" s="20">
        <v>26</v>
      </c>
      <c r="G5" s="20">
        <v>1</v>
      </c>
      <c r="H5" s="20">
        <f t="shared" ref="H5:H10" si="2">+(F5/100)^2*G5</f>
        <v>6.7600000000000007E-2</v>
      </c>
      <c r="I5" s="20">
        <v>12</v>
      </c>
      <c r="J5" s="20">
        <f t="shared" ref="J5:J10" si="3">+I5*H5</f>
        <v>0.81120000000000014</v>
      </c>
      <c r="K5" s="20">
        <v>40</v>
      </c>
      <c r="L5" s="20">
        <v>1</v>
      </c>
      <c r="M5" s="20">
        <f>+(K5/100)^2*L5</f>
        <v>0.16000000000000003</v>
      </c>
      <c r="N5" s="20">
        <v>1</v>
      </c>
      <c r="O5" s="20">
        <f>+N5*M5</f>
        <v>0.16000000000000003</v>
      </c>
    </row>
    <row r="6" spans="1:15" x14ac:dyDescent="0.4">
      <c r="A6" s="20">
        <v>14</v>
      </c>
      <c r="B6" s="20">
        <v>1</v>
      </c>
      <c r="C6" s="20">
        <f t="shared" si="0"/>
        <v>1.9600000000000003E-2</v>
      </c>
      <c r="D6" s="20">
        <v>15</v>
      </c>
      <c r="E6" s="20">
        <f t="shared" si="1"/>
        <v>0.29400000000000004</v>
      </c>
      <c r="F6" s="20">
        <v>28</v>
      </c>
      <c r="G6" s="20">
        <v>1</v>
      </c>
      <c r="H6" s="20">
        <f t="shared" si="2"/>
        <v>7.8400000000000011E-2</v>
      </c>
      <c r="I6" s="20">
        <v>8</v>
      </c>
      <c r="J6" s="20">
        <f t="shared" si="3"/>
        <v>0.62720000000000009</v>
      </c>
      <c r="K6" s="20"/>
      <c r="L6" s="20"/>
      <c r="M6" s="20"/>
      <c r="N6" s="20"/>
      <c r="O6" s="20"/>
    </row>
    <row r="7" spans="1:15" x14ac:dyDescent="0.4">
      <c r="A7" s="20">
        <v>16</v>
      </c>
      <c r="B7" s="20">
        <v>1</v>
      </c>
      <c r="C7" s="20">
        <f t="shared" si="0"/>
        <v>2.5600000000000001E-2</v>
      </c>
      <c r="D7" s="20">
        <v>13</v>
      </c>
      <c r="E7" s="20">
        <f t="shared" si="1"/>
        <v>0.33280000000000004</v>
      </c>
      <c r="F7" s="20">
        <v>30</v>
      </c>
      <c r="G7" s="20">
        <v>1</v>
      </c>
      <c r="H7" s="20">
        <f t="shared" si="2"/>
        <v>0.09</v>
      </c>
      <c r="I7" s="20">
        <v>6</v>
      </c>
      <c r="J7" s="20">
        <f t="shared" si="3"/>
        <v>0.54</v>
      </c>
      <c r="K7" s="20"/>
      <c r="L7" s="20"/>
      <c r="M7" s="20"/>
      <c r="N7" s="20"/>
      <c r="O7" s="20"/>
    </row>
    <row r="8" spans="1:15" x14ac:dyDescent="0.4">
      <c r="A8" s="20">
        <v>18</v>
      </c>
      <c r="B8" s="20">
        <v>1</v>
      </c>
      <c r="C8" s="20">
        <f t="shared" si="0"/>
        <v>3.2399999999999998E-2</v>
      </c>
      <c r="D8" s="20">
        <v>21</v>
      </c>
      <c r="E8" s="20">
        <f t="shared" si="1"/>
        <v>0.6804</v>
      </c>
      <c r="F8" s="20">
        <v>32</v>
      </c>
      <c r="G8" s="20">
        <v>1</v>
      </c>
      <c r="H8" s="20">
        <f t="shared" si="2"/>
        <v>0.1024</v>
      </c>
      <c r="I8" s="20">
        <v>5</v>
      </c>
      <c r="J8" s="20">
        <f t="shared" si="3"/>
        <v>0.51200000000000001</v>
      </c>
      <c r="K8" s="20"/>
      <c r="L8" s="20"/>
      <c r="M8" s="20"/>
      <c r="N8" s="20"/>
      <c r="O8" s="20"/>
    </row>
    <row r="9" spans="1:15" x14ac:dyDescent="0.4">
      <c r="A9" s="20">
        <v>20</v>
      </c>
      <c r="B9" s="20">
        <v>1</v>
      </c>
      <c r="C9" s="20">
        <f t="shared" si="0"/>
        <v>4.0000000000000008E-2</v>
      </c>
      <c r="D9" s="20">
        <v>25</v>
      </c>
      <c r="E9" s="20">
        <f t="shared" si="1"/>
        <v>1.0000000000000002</v>
      </c>
      <c r="F9" s="20">
        <v>34</v>
      </c>
      <c r="G9" s="20">
        <v>1</v>
      </c>
      <c r="H9" s="20">
        <f t="shared" si="2"/>
        <v>0.11560000000000002</v>
      </c>
      <c r="I9" s="20">
        <v>3</v>
      </c>
      <c r="J9" s="20">
        <f t="shared" si="3"/>
        <v>0.34680000000000005</v>
      </c>
      <c r="K9" s="20"/>
      <c r="L9" s="20"/>
      <c r="M9" s="20"/>
      <c r="N9" s="20"/>
      <c r="O9" s="20"/>
    </row>
    <row r="10" spans="1:15" x14ac:dyDescent="0.4">
      <c r="A10" s="20">
        <v>22</v>
      </c>
      <c r="B10" s="20">
        <v>1</v>
      </c>
      <c r="C10" s="20">
        <f t="shared" si="0"/>
        <v>4.8399999999999999E-2</v>
      </c>
      <c r="D10" s="20">
        <v>28</v>
      </c>
      <c r="E10" s="20">
        <f t="shared" si="1"/>
        <v>1.3552</v>
      </c>
      <c r="F10" s="20">
        <v>36</v>
      </c>
      <c r="G10" s="20">
        <v>1</v>
      </c>
      <c r="H10" s="20">
        <f t="shared" si="2"/>
        <v>0.12959999999999999</v>
      </c>
      <c r="I10" s="20">
        <v>4</v>
      </c>
      <c r="J10" s="20">
        <f t="shared" si="3"/>
        <v>0.51839999999999997</v>
      </c>
      <c r="K10" s="20" t="s">
        <v>70</v>
      </c>
      <c r="L10" s="20"/>
      <c r="M10" s="20"/>
      <c r="N10" s="20"/>
      <c r="O10" s="20">
        <f>+SUM(E4:E10,J4:J10,O4:O9)</f>
        <v>8.7319999999999993</v>
      </c>
    </row>
    <row r="12" spans="1:15" x14ac:dyDescent="0.4">
      <c r="A12" s="19" t="s">
        <v>51</v>
      </c>
    </row>
    <row r="13" spans="1:15" x14ac:dyDescent="0.4">
      <c r="A13" s="21" t="s">
        <v>67</v>
      </c>
      <c r="B13" s="21" t="s">
        <v>68</v>
      </c>
      <c r="C13" s="21" t="s">
        <v>30</v>
      </c>
      <c r="D13" s="21" t="s">
        <v>25</v>
      </c>
      <c r="E13" s="21" t="s">
        <v>69</v>
      </c>
      <c r="F13" s="21" t="s">
        <v>67</v>
      </c>
      <c r="G13" s="21" t="s">
        <v>68</v>
      </c>
      <c r="H13" s="21" t="s">
        <v>30</v>
      </c>
      <c r="I13" s="21" t="s">
        <v>25</v>
      </c>
      <c r="J13" s="21" t="s">
        <v>69</v>
      </c>
      <c r="K13" s="21" t="s">
        <v>67</v>
      </c>
      <c r="L13" s="21" t="s">
        <v>68</v>
      </c>
      <c r="M13" s="21" t="s">
        <v>30</v>
      </c>
      <c r="N13" s="21" t="s">
        <v>25</v>
      </c>
      <c r="O13" s="21" t="s">
        <v>69</v>
      </c>
    </row>
    <row r="14" spans="1:15" x14ac:dyDescent="0.4">
      <c r="A14" s="22" t="s">
        <v>29</v>
      </c>
      <c r="B14" s="22" t="s">
        <v>28</v>
      </c>
      <c r="C14" s="22" t="s">
        <v>10</v>
      </c>
      <c r="D14" s="22"/>
      <c r="E14" s="22" t="s">
        <v>10</v>
      </c>
      <c r="F14" s="22" t="s">
        <v>29</v>
      </c>
      <c r="G14" s="22" t="s">
        <v>28</v>
      </c>
      <c r="H14" s="22" t="s">
        <v>10</v>
      </c>
      <c r="I14" s="22"/>
      <c r="J14" s="22" t="s">
        <v>10</v>
      </c>
      <c r="K14" s="22" t="s">
        <v>29</v>
      </c>
      <c r="L14" s="22" t="s">
        <v>28</v>
      </c>
      <c r="M14" s="22" t="s">
        <v>10</v>
      </c>
      <c r="N14" s="22"/>
      <c r="O14" s="22" t="s">
        <v>10</v>
      </c>
    </row>
    <row r="15" spans="1:15" x14ac:dyDescent="0.4">
      <c r="A15" s="20">
        <v>10</v>
      </c>
      <c r="B15" s="20">
        <v>1</v>
      </c>
      <c r="C15" s="20">
        <f>+(A15/100)^2*B15</f>
        <v>1.0000000000000002E-2</v>
      </c>
      <c r="D15" s="20">
        <v>2</v>
      </c>
      <c r="E15" s="20">
        <f>+D15*C15</f>
        <v>2.0000000000000004E-2</v>
      </c>
      <c r="F15" s="20">
        <v>24</v>
      </c>
      <c r="G15" s="20">
        <v>1</v>
      </c>
      <c r="H15" s="20">
        <f>+(F15/100)^2*G15</f>
        <v>5.7599999999999998E-2</v>
      </c>
      <c r="I15" s="20">
        <v>7</v>
      </c>
      <c r="J15" s="20">
        <f>+I15*H15</f>
        <v>0.4032</v>
      </c>
      <c r="K15" s="20">
        <v>38</v>
      </c>
      <c r="L15" s="20">
        <v>1</v>
      </c>
      <c r="M15" s="20">
        <f>+(K15/100)^2*L15</f>
        <v>0.1444</v>
      </c>
      <c r="N15" s="20"/>
      <c r="O15" s="20">
        <f>+N15*M15</f>
        <v>0</v>
      </c>
    </row>
    <row r="16" spans="1:15" x14ac:dyDescent="0.4">
      <c r="A16" s="20">
        <v>12</v>
      </c>
      <c r="B16" s="20">
        <v>1</v>
      </c>
      <c r="C16" s="20">
        <f t="shared" ref="C16:C21" si="4">+(A16/100)^2*B16</f>
        <v>1.44E-2</v>
      </c>
      <c r="D16" s="20">
        <v>3</v>
      </c>
      <c r="E16" s="20">
        <f t="shared" ref="E16:E21" si="5">+D16*C16</f>
        <v>4.3200000000000002E-2</v>
      </c>
      <c r="F16" s="20">
        <v>26</v>
      </c>
      <c r="G16" s="20">
        <v>1</v>
      </c>
      <c r="H16" s="20">
        <f t="shared" ref="H16:H21" si="6">+(F16/100)^2*G16</f>
        <v>6.7600000000000007E-2</v>
      </c>
      <c r="I16" s="20">
        <v>6</v>
      </c>
      <c r="J16" s="20">
        <f t="shared" ref="J16:J21" si="7">+I16*H16</f>
        <v>0.40560000000000007</v>
      </c>
      <c r="K16" s="20">
        <v>40</v>
      </c>
      <c r="L16" s="20">
        <v>1</v>
      </c>
      <c r="M16" s="20">
        <f>+(K16/100)^2*L16</f>
        <v>0.16000000000000003</v>
      </c>
      <c r="N16" s="20"/>
      <c r="O16" s="20">
        <f>+N16*M16</f>
        <v>0</v>
      </c>
    </row>
    <row r="17" spans="1:18" x14ac:dyDescent="0.4">
      <c r="A17" s="20">
        <v>14</v>
      </c>
      <c r="B17" s="20">
        <v>1</v>
      </c>
      <c r="C17" s="20">
        <f t="shared" si="4"/>
        <v>1.9600000000000003E-2</v>
      </c>
      <c r="D17" s="20">
        <v>10</v>
      </c>
      <c r="E17" s="20">
        <f t="shared" si="5"/>
        <v>0.19600000000000004</v>
      </c>
      <c r="F17" s="20">
        <v>28</v>
      </c>
      <c r="G17" s="20">
        <v>1</v>
      </c>
      <c r="H17" s="20">
        <f t="shared" si="6"/>
        <v>7.8400000000000011E-2</v>
      </c>
      <c r="I17" s="20">
        <v>3</v>
      </c>
      <c r="J17" s="20">
        <f t="shared" si="7"/>
        <v>0.23520000000000002</v>
      </c>
      <c r="K17" s="20"/>
      <c r="L17" s="20"/>
      <c r="M17" s="20"/>
      <c r="N17" s="20"/>
      <c r="O17" s="20"/>
    </row>
    <row r="18" spans="1:18" x14ac:dyDescent="0.4">
      <c r="A18" s="20">
        <v>16</v>
      </c>
      <c r="B18" s="20">
        <v>1</v>
      </c>
      <c r="C18" s="20">
        <f t="shared" si="4"/>
        <v>2.5600000000000001E-2</v>
      </c>
      <c r="D18" s="20">
        <v>13</v>
      </c>
      <c r="E18" s="20">
        <f t="shared" si="5"/>
        <v>0.33280000000000004</v>
      </c>
      <c r="F18" s="20">
        <v>30</v>
      </c>
      <c r="G18" s="20">
        <v>1</v>
      </c>
      <c r="H18" s="20">
        <f t="shared" si="6"/>
        <v>0.09</v>
      </c>
      <c r="I18" s="20">
        <v>3</v>
      </c>
      <c r="J18" s="20">
        <f t="shared" si="7"/>
        <v>0.27</v>
      </c>
      <c r="K18" s="20"/>
      <c r="L18" s="20"/>
      <c r="M18" s="20"/>
      <c r="N18" s="20"/>
      <c r="O18" s="20"/>
    </row>
    <row r="19" spans="1:18" x14ac:dyDescent="0.4">
      <c r="A19" s="20">
        <v>18</v>
      </c>
      <c r="B19" s="20">
        <v>1</v>
      </c>
      <c r="C19" s="20">
        <f t="shared" si="4"/>
        <v>3.2399999999999998E-2</v>
      </c>
      <c r="D19" s="20">
        <v>8</v>
      </c>
      <c r="E19" s="20">
        <f t="shared" si="5"/>
        <v>0.25919999999999999</v>
      </c>
      <c r="F19" s="20">
        <v>32</v>
      </c>
      <c r="G19" s="20">
        <v>1</v>
      </c>
      <c r="H19" s="20">
        <f t="shared" si="6"/>
        <v>0.1024</v>
      </c>
      <c r="I19" s="20">
        <v>3</v>
      </c>
      <c r="J19" s="20">
        <f t="shared" si="7"/>
        <v>0.30720000000000003</v>
      </c>
      <c r="K19" s="20"/>
      <c r="L19" s="20"/>
      <c r="M19" s="20"/>
      <c r="N19" s="20"/>
      <c r="O19" s="20"/>
    </row>
    <row r="20" spans="1:18" x14ac:dyDescent="0.4">
      <c r="A20" s="20">
        <v>20</v>
      </c>
      <c r="B20" s="20">
        <v>1</v>
      </c>
      <c r="C20" s="20">
        <f t="shared" si="4"/>
        <v>4.0000000000000008E-2</v>
      </c>
      <c r="D20" s="20">
        <v>8</v>
      </c>
      <c r="E20" s="20">
        <f t="shared" si="5"/>
        <v>0.32000000000000006</v>
      </c>
      <c r="F20" s="20">
        <v>34</v>
      </c>
      <c r="G20" s="20">
        <v>1</v>
      </c>
      <c r="H20" s="20">
        <f t="shared" si="6"/>
        <v>0.11560000000000002</v>
      </c>
      <c r="I20" s="20"/>
      <c r="J20" s="20">
        <f t="shared" si="7"/>
        <v>0</v>
      </c>
      <c r="K20" s="20"/>
      <c r="L20" s="20"/>
      <c r="M20" s="20"/>
      <c r="N20" s="20"/>
      <c r="O20" s="20"/>
    </row>
    <row r="21" spans="1:18" x14ac:dyDescent="0.4">
      <c r="A21" s="20">
        <v>22</v>
      </c>
      <c r="B21" s="20">
        <v>1</v>
      </c>
      <c r="C21" s="20">
        <f t="shared" si="4"/>
        <v>4.8399999999999999E-2</v>
      </c>
      <c r="D21" s="20">
        <v>12</v>
      </c>
      <c r="E21" s="20">
        <f t="shared" si="5"/>
        <v>0.58079999999999998</v>
      </c>
      <c r="F21" s="20">
        <v>36</v>
      </c>
      <c r="G21" s="20">
        <v>1</v>
      </c>
      <c r="H21" s="20">
        <f t="shared" si="6"/>
        <v>0.12959999999999999</v>
      </c>
      <c r="I21" s="20"/>
      <c r="J21" s="20">
        <f t="shared" si="7"/>
        <v>0</v>
      </c>
      <c r="K21" s="20" t="s">
        <v>70</v>
      </c>
      <c r="L21" s="20"/>
      <c r="M21" s="20"/>
      <c r="N21" s="20"/>
      <c r="O21" s="20">
        <f>+SUM(E15:E21,J15:J21,O15:O20)</f>
        <v>3.3732000000000002</v>
      </c>
      <c r="R21">
        <v>3.38</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998F1-2E12-44FF-87AC-DCE449153D25}">
  <dimension ref="A1:G56"/>
  <sheetViews>
    <sheetView workbookViewId="0">
      <selection activeCell="C19" sqref="C19:C20"/>
    </sheetView>
  </sheetViews>
  <sheetFormatPr defaultRowHeight="18.75" x14ac:dyDescent="0.4"/>
  <sheetData>
    <row r="1" spans="1:5" x14ac:dyDescent="0.4">
      <c r="A1" t="s">
        <v>41</v>
      </c>
    </row>
    <row r="2" spans="1:5" x14ac:dyDescent="0.4">
      <c r="B2" t="s">
        <v>35</v>
      </c>
      <c r="C2" s="13" t="s">
        <v>49</v>
      </c>
      <c r="D2">
        <v>65</v>
      </c>
      <c r="E2" t="s">
        <v>44</v>
      </c>
    </row>
    <row r="3" spans="1:5" x14ac:dyDescent="0.4">
      <c r="B3" t="s">
        <v>32</v>
      </c>
      <c r="C3" t="s">
        <v>31</v>
      </c>
      <c r="D3" t="s">
        <v>30</v>
      </c>
    </row>
    <row r="4" spans="1:5" x14ac:dyDescent="0.4">
      <c r="B4" t="s">
        <v>29</v>
      </c>
      <c r="C4" t="s">
        <v>28</v>
      </c>
      <c r="D4" t="s">
        <v>10</v>
      </c>
    </row>
    <row r="5" spans="1:5" x14ac:dyDescent="0.4">
      <c r="B5">
        <v>27.3</v>
      </c>
      <c r="C5">
        <v>20</v>
      </c>
      <c r="D5">
        <v>0.62</v>
      </c>
    </row>
    <row r="6" spans="1:5" x14ac:dyDescent="0.4">
      <c r="B6">
        <v>26.5</v>
      </c>
      <c r="C6">
        <v>21</v>
      </c>
      <c r="D6">
        <v>0.58299999999999996</v>
      </c>
    </row>
    <row r="7" spans="1:5" x14ac:dyDescent="0.4">
      <c r="B7">
        <v>28.6</v>
      </c>
      <c r="C7">
        <v>21</v>
      </c>
      <c r="D7">
        <v>0.65400000000000003</v>
      </c>
    </row>
    <row r="8" spans="1:5" x14ac:dyDescent="0.4">
      <c r="B8">
        <v>29.1</v>
      </c>
      <c r="C8">
        <v>20</v>
      </c>
      <c r="D8">
        <v>0.69099999999999995</v>
      </c>
    </row>
    <row r="9" spans="1:5" x14ac:dyDescent="0.4">
      <c r="B9">
        <v>25.4</v>
      </c>
      <c r="C9">
        <v>20</v>
      </c>
      <c r="D9">
        <v>0.55200000000000005</v>
      </c>
    </row>
    <row r="10" spans="1:5" x14ac:dyDescent="0.4">
      <c r="B10">
        <v>25.5</v>
      </c>
      <c r="C10">
        <v>21</v>
      </c>
      <c r="D10">
        <v>0.58299999999999996</v>
      </c>
    </row>
    <row r="11" spans="1:5" x14ac:dyDescent="0.4">
      <c r="B11" t="s">
        <v>27</v>
      </c>
      <c r="D11">
        <f>AVERAGE(D5:D10)</f>
        <v>0.61383333333333334</v>
      </c>
      <c r="E11" t="s">
        <v>10</v>
      </c>
    </row>
    <row r="12" spans="1:5" x14ac:dyDescent="0.4">
      <c r="B12" t="s">
        <v>38</v>
      </c>
      <c r="D12">
        <f>+D11*0.3</f>
        <v>0.18415000000000001</v>
      </c>
      <c r="E12" t="s">
        <v>10</v>
      </c>
    </row>
    <row r="13" spans="1:5" x14ac:dyDescent="0.4">
      <c r="B13" t="s">
        <v>25</v>
      </c>
      <c r="D13">
        <f>COUNT(B5:B10)</f>
        <v>6</v>
      </c>
      <c r="E13" t="s">
        <v>24</v>
      </c>
    </row>
    <row r="14" spans="1:5" x14ac:dyDescent="0.4">
      <c r="A14" t="s">
        <v>37</v>
      </c>
    </row>
    <row r="16" spans="1:5" x14ac:dyDescent="0.4">
      <c r="B16" s="12" t="s">
        <v>22</v>
      </c>
      <c r="C16">
        <f>+ROUND(10000/D2*D13,0)</f>
        <v>923</v>
      </c>
      <c r="D16" t="s">
        <v>21</v>
      </c>
    </row>
    <row r="17" spans="2:7" x14ac:dyDescent="0.4">
      <c r="B17" s="12" t="s">
        <v>20</v>
      </c>
      <c r="C17">
        <v>0.7</v>
      </c>
      <c r="D17" t="s">
        <v>19</v>
      </c>
    </row>
    <row r="18" spans="2:7" x14ac:dyDescent="0.4">
      <c r="B18" s="12" t="s">
        <v>61</v>
      </c>
      <c r="C18">
        <f>+ROUNDUP(C16*C17*0.15,0)</f>
        <v>97</v>
      </c>
      <c r="D18" t="s">
        <v>17</v>
      </c>
    </row>
    <row r="19" spans="2:7" x14ac:dyDescent="0.4">
      <c r="B19" s="12" t="s">
        <v>16</v>
      </c>
      <c r="C19">
        <f>+ROUND(C18*D12/3,2)</f>
        <v>5.95</v>
      </c>
      <c r="D19" t="s">
        <v>10</v>
      </c>
    </row>
    <row r="20" spans="2:7" x14ac:dyDescent="0.4">
      <c r="B20" s="12" t="s">
        <v>13</v>
      </c>
      <c r="C20">
        <f>+ROUND(C19/3,2)</f>
        <v>1.98</v>
      </c>
      <c r="D20" t="s">
        <v>10</v>
      </c>
    </row>
    <row r="21" spans="2:7" x14ac:dyDescent="0.4">
      <c r="B21" s="12"/>
    </row>
    <row r="22" spans="2:7" x14ac:dyDescent="0.4">
      <c r="B22" s="12"/>
    </row>
    <row r="23" spans="2:7" x14ac:dyDescent="0.4">
      <c r="B23" s="12"/>
    </row>
    <row r="24" spans="2:7" x14ac:dyDescent="0.4">
      <c r="B24" s="12"/>
    </row>
    <row r="25" spans="2:7" x14ac:dyDescent="0.4">
      <c r="B25" s="12"/>
    </row>
    <row r="27" spans="2:7" x14ac:dyDescent="0.4">
      <c r="G27" t="s">
        <v>43</v>
      </c>
    </row>
    <row r="43" spans="2:7" x14ac:dyDescent="0.4">
      <c r="B43" s="12"/>
    </row>
    <row r="44" spans="2:7" x14ac:dyDescent="0.4">
      <c r="B44" s="12"/>
    </row>
    <row r="45" spans="2:7" x14ac:dyDescent="0.4">
      <c r="B45" s="12"/>
    </row>
    <row r="46" spans="2:7" x14ac:dyDescent="0.4">
      <c r="B46" s="12"/>
      <c r="G46" s="12"/>
    </row>
    <row r="47" spans="2:7" x14ac:dyDescent="0.4">
      <c r="B47" s="12"/>
      <c r="G47" s="12"/>
    </row>
    <row r="48" spans="2:7" x14ac:dyDescent="0.4">
      <c r="B48" s="12"/>
      <c r="G48" s="12"/>
    </row>
    <row r="49" spans="2:7" x14ac:dyDescent="0.4">
      <c r="B49" s="12"/>
      <c r="G49" s="12"/>
    </row>
    <row r="50" spans="2:7" x14ac:dyDescent="0.4">
      <c r="B50" s="12"/>
      <c r="G50" s="12"/>
    </row>
    <row r="51" spans="2:7" x14ac:dyDescent="0.4">
      <c r="B51" s="12"/>
      <c r="G51" s="12"/>
    </row>
    <row r="52" spans="2:7" x14ac:dyDescent="0.4">
      <c r="B52" s="12"/>
    </row>
    <row r="54" spans="2:7" x14ac:dyDescent="0.4">
      <c r="B54" s="12"/>
    </row>
    <row r="55" spans="2:7" x14ac:dyDescent="0.4">
      <c r="B55" s="12"/>
    </row>
    <row r="56" spans="2:7" x14ac:dyDescent="0.4">
      <c r="B56" s="12"/>
    </row>
  </sheetData>
  <phoneticPr fontId="1"/>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PBrush" shapeId="3073" r:id="rId4">
          <objectPr defaultSize="0" autoPict="0" r:id="rId5">
            <anchor moveWithCells="1">
              <from>
                <xdr:col>5</xdr:col>
                <xdr:colOff>142875</xdr:colOff>
                <xdr:row>0</xdr:row>
                <xdr:rowOff>142875</xdr:rowOff>
              </from>
              <to>
                <xdr:col>18</xdr:col>
                <xdr:colOff>314325</xdr:colOff>
                <xdr:row>25</xdr:row>
                <xdr:rowOff>95250</xdr:rowOff>
              </to>
            </anchor>
          </objectPr>
        </oleObject>
      </mc:Choice>
      <mc:Fallback>
        <oleObject progId="PBrush" shapeId="3073"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E4B-795B-4793-A6AD-29200EAC00BE}">
  <dimension ref="A1:H59"/>
  <sheetViews>
    <sheetView workbookViewId="0">
      <selection activeCell="C22" sqref="C22:C23"/>
    </sheetView>
  </sheetViews>
  <sheetFormatPr defaultRowHeight="18.75" x14ac:dyDescent="0.4"/>
  <sheetData>
    <row r="1" spans="1:5" x14ac:dyDescent="0.4">
      <c r="A1" t="s">
        <v>40</v>
      </c>
    </row>
    <row r="2" spans="1:5" x14ac:dyDescent="0.4">
      <c r="B2" t="s">
        <v>35</v>
      </c>
      <c r="C2" t="s">
        <v>48</v>
      </c>
      <c r="D2">
        <v>80</v>
      </c>
      <c r="E2" t="s">
        <v>44</v>
      </c>
    </row>
    <row r="3" spans="1:5" x14ac:dyDescent="0.4">
      <c r="B3" t="s">
        <v>32</v>
      </c>
      <c r="C3" t="s">
        <v>31</v>
      </c>
      <c r="D3" t="s">
        <v>30</v>
      </c>
    </row>
    <row r="4" spans="1:5" x14ac:dyDescent="0.4">
      <c r="B4" t="s">
        <v>29</v>
      </c>
      <c r="C4" t="s">
        <v>28</v>
      </c>
      <c r="D4" t="s">
        <v>10</v>
      </c>
    </row>
    <row r="5" spans="1:5" x14ac:dyDescent="0.4">
      <c r="B5">
        <v>23.8</v>
      </c>
      <c r="C5">
        <v>20</v>
      </c>
      <c r="D5">
        <v>0.44</v>
      </c>
    </row>
    <row r="6" spans="1:5" x14ac:dyDescent="0.4">
      <c r="B6">
        <v>25.2</v>
      </c>
      <c r="C6">
        <v>19</v>
      </c>
      <c r="D6">
        <v>0.49</v>
      </c>
    </row>
    <row r="7" spans="1:5" x14ac:dyDescent="0.4">
      <c r="B7">
        <v>24.1</v>
      </c>
      <c r="C7">
        <v>22</v>
      </c>
      <c r="D7">
        <v>0.49</v>
      </c>
    </row>
    <row r="8" spans="1:5" x14ac:dyDescent="0.4">
      <c r="B8">
        <v>30.8</v>
      </c>
      <c r="C8">
        <v>24</v>
      </c>
      <c r="D8">
        <v>0.8</v>
      </c>
    </row>
    <row r="9" spans="1:5" x14ac:dyDescent="0.4">
      <c r="B9">
        <v>29.5</v>
      </c>
      <c r="C9">
        <v>22</v>
      </c>
      <c r="D9">
        <v>0.73</v>
      </c>
    </row>
    <row r="10" spans="1:5" x14ac:dyDescent="0.4">
      <c r="B10">
        <v>25.3</v>
      </c>
      <c r="C10">
        <v>21</v>
      </c>
      <c r="D10">
        <v>0.54</v>
      </c>
    </row>
    <row r="11" spans="1:5" x14ac:dyDescent="0.4">
      <c r="B11">
        <v>31.1</v>
      </c>
      <c r="C11">
        <v>20</v>
      </c>
      <c r="D11">
        <v>0.76</v>
      </c>
    </row>
    <row r="12" spans="1:5" x14ac:dyDescent="0.4">
      <c r="B12">
        <v>32.799999999999997</v>
      </c>
      <c r="C12">
        <v>19</v>
      </c>
      <c r="D12">
        <v>0.72</v>
      </c>
    </row>
    <row r="13" spans="1:5" x14ac:dyDescent="0.4">
      <c r="B13">
        <v>35.700000000000003</v>
      </c>
      <c r="C13">
        <v>23</v>
      </c>
      <c r="D13">
        <v>1.08</v>
      </c>
    </row>
    <row r="14" spans="1:5" x14ac:dyDescent="0.4">
      <c r="B14" t="s">
        <v>27</v>
      </c>
      <c r="D14">
        <f>AVERAGE(D5:D13)</f>
        <v>0.67222222222222217</v>
      </c>
      <c r="E14" t="s">
        <v>10</v>
      </c>
    </row>
    <row r="15" spans="1:5" x14ac:dyDescent="0.4">
      <c r="B15" t="s">
        <v>26</v>
      </c>
      <c r="D15">
        <f>+D14*0.5</f>
        <v>0.33611111111111108</v>
      </c>
      <c r="E15" t="s">
        <v>10</v>
      </c>
    </row>
    <row r="16" spans="1:5" x14ac:dyDescent="0.4">
      <c r="B16" t="s">
        <v>25</v>
      </c>
      <c r="D16">
        <f>COUNT(B5:B13)</f>
        <v>9</v>
      </c>
      <c r="E16" t="s">
        <v>24</v>
      </c>
    </row>
    <row r="18" spans="1:8" x14ac:dyDescent="0.4">
      <c r="A18" t="s">
        <v>37</v>
      </c>
    </row>
    <row r="19" spans="1:8" x14ac:dyDescent="0.4">
      <c r="B19" s="12" t="s">
        <v>22</v>
      </c>
      <c r="C19">
        <f>ROUND(10000/D2*D16,0)</f>
        <v>1125</v>
      </c>
      <c r="D19" t="s">
        <v>21</v>
      </c>
    </row>
    <row r="20" spans="1:8" x14ac:dyDescent="0.4">
      <c r="B20" s="12" t="s">
        <v>20</v>
      </c>
      <c r="C20">
        <v>0.4</v>
      </c>
      <c r="D20" t="s">
        <v>19</v>
      </c>
    </row>
    <row r="21" spans="1:8" x14ac:dyDescent="0.4">
      <c r="B21" s="12" t="s">
        <v>18</v>
      </c>
      <c r="C21">
        <f>+ROUNDUP(C19*C20*0.1,0)</f>
        <v>45</v>
      </c>
      <c r="D21" t="s">
        <v>17</v>
      </c>
    </row>
    <row r="22" spans="1:8" x14ac:dyDescent="0.4">
      <c r="B22" s="12" t="s">
        <v>16</v>
      </c>
      <c r="D22" t="s">
        <v>10</v>
      </c>
    </row>
    <row r="23" spans="1:8" x14ac:dyDescent="0.4">
      <c r="B23" s="12" t="s">
        <v>13</v>
      </c>
      <c r="D23" t="s">
        <v>10</v>
      </c>
    </row>
    <row r="24" spans="1:8" x14ac:dyDescent="0.4">
      <c r="B24" s="12"/>
    </row>
    <row r="25" spans="1:8" x14ac:dyDescent="0.4">
      <c r="B25" s="12"/>
    </row>
    <row r="26" spans="1:8" x14ac:dyDescent="0.4">
      <c r="B26" s="12"/>
      <c r="H26" t="s">
        <v>43</v>
      </c>
    </row>
    <row r="27" spans="1:8" x14ac:dyDescent="0.4">
      <c r="B27" s="12"/>
    </row>
    <row r="28" spans="1:8" x14ac:dyDescent="0.4">
      <c r="B28" s="12"/>
    </row>
    <row r="30" spans="1:8" x14ac:dyDescent="0.4">
      <c r="B30" t="s">
        <v>35</v>
      </c>
      <c r="C30" t="s">
        <v>34</v>
      </c>
      <c r="D30" t="s">
        <v>33</v>
      </c>
    </row>
    <row r="31" spans="1:8" x14ac:dyDescent="0.4">
      <c r="B31" t="s">
        <v>32</v>
      </c>
      <c r="C31" t="s">
        <v>31</v>
      </c>
      <c r="D31" t="s">
        <v>30</v>
      </c>
    </row>
    <row r="32" spans="1:8" x14ac:dyDescent="0.4">
      <c r="B32" t="s">
        <v>29</v>
      </c>
      <c r="C32" t="s">
        <v>28</v>
      </c>
      <c r="D32" t="s">
        <v>10</v>
      </c>
    </row>
    <row r="33" spans="1:5" x14ac:dyDescent="0.4">
      <c r="B33">
        <v>12.2</v>
      </c>
      <c r="C33">
        <v>11</v>
      </c>
      <c r="D33">
        <v>0.06</v>
      </c>
    </row>
    <row r="34" spans="1:5" x14ac:dyDescent="0.4">
      <c r="B34">
        <v>18.5</v>
      </c>
      <c r="C34">
        <v>14</v>
      </c>
      <c r="D34">
        <v>0.16500000000000001</v>
      </c>
    </row>
    <row r="35" spans="1:5" x14ac:dyDescent="0.4">
      <c r="B35">
        <v>25.7</v>
      </c>
      <c r="C35">
        <v>20</v>
      </c>
      <c r="D35">
        <v>0.48</v>
      </c>
    </row>
    <row r="36" spans="1:5" x14ac:dyDescent="0.4">
      <c r="B36">
        <v>16.899999999999999</v>
      </c>
      <c r="C36">
        <v>18</v>
      </c>
      <c r="D36">
        <v>0.218</v>
      </c>
    </row>
    <row r="37" spans="1:5" x14ac:dyDescent="0.4">
      <c r="B37">
        <v>32.1</v>
      </c>
      <c r="C37">
        <v>22</v>
      </c>
      <c r="D37">
        <v>0.78</v>
      </c>
    </row>
    <row r="38" spans="1:5" x14ac:dyDescent="0.4">
      <c r="B38">
        <v>13.3</v>
      </c>
      <c r="C38">
        <v>12</v>
      </c>
      <c r="D38">
        <v>7.8E-2</v>
      </c>
    </row>
    <row r="39" spans="1:5" x14ac:dyDescent="0.4">
      <c r="B39">
        <v>20.5</v>
      </c>
      <c r="C39">
        <v>15</v>
      </c>
      <c r="D39">
        <v>0.216</v>
      </c>
    </row>
    <row r="40" spans="1:5" x14ac:dyDescent="0.4">
      <c r="B40">
        <v>27.8</v>
      </c>
      <c r="C40">
        <v>15</v>
      </c>
      <c r="D40">
        <v>0.40100000000000002</v>
      </c>
    </row>
    <row r="41" spans="1:5" x14ac:dyDescent="0.4">
      <c r="B41" t="s">
        <v>27</v>
      </c>
      <c r="D41">
        <f>AVERAGE(D33:D40)</f>
        <v>0.29974999999999996</v>
      </c>
      <c r="E41" t="s">
        <v>10</v>
      </c>
    </row>
    <row r="42" spans="1:5" x14ac:dyDescent="0.4">
      <c r="B42" t="s">
        <v>26</v>
      </c>
      <c r="D42">
        <f>+D41*0.5</f>
        <v>0.14987499999999998</v>
      </c>
      <c r="E42" t="s">
        <v>10</v>
      </c>
    </row>
    <row r="43" spans="1:5" x14ac:dyDescent="0.4">
      <c r="B43" t="s">
        <v>25</v>
      </c>
      <c r="D43">
        <f>COUNT(B33:B40)</f>
        <v>8</v>
      </c>
      <c r="E43" t="s">
        <v>24</v>
      </c>
    </row>
    <row r="45" spans="1:5" x14ac:dyDescent="0.4">
      <c r="A45" t="s">
        <v>23</v>
      </c>
    </row>
    <row r="46" spans="1:5" x14ac:dyDescent="0.4">
      <c r="B46" s="12" t="s">
        <v>22</v>
      </c>
      <c r="C46">
        <f>+D43*2*100</f>
        <v>1600</v>
      </c>
      <c r="D46" t="s">
        <v>21</v>
      </c>
    </row>
    <row r="47" spans="1:5" x14ac:dyDescent="0.4">
      <c r="B47" s="12" t="s">
        <v>20</v>
      </c>
      <c r="C47">
        <v>1</v>
      </c>
      <c r="D47" t="s">
        <v>19</v>
      </c>
    </row>
    <row r="48" spans="1:5" x14ac:dyDescent="0.4">
      <c r="B48" s="12" t="s">
        <v>18</v>
      </c>
      <c r="C48">
        <f>+C46*C47*0.1</f>
        <v>160</v>
      </c>
      <c r="D48" t="s">
        <v>17</v>
      </c>
    </row>
    <row r="49" spans="1:4" x14ac:dyDescent="0.4">
      <c r="B49" s="12" t="s">
        <v>16</v>
      </c>
      <c r="C49">
        <f>+ROUND(C48*D42/3,2)</f>
        <v>7.99</v>
      </c>
      <c r="D49" t="s">
        <v>10</v>
      </c>
    </row>
    <row r="50" spans="1:4" x14ac:dyDescent="0.4">
      <c r="B50" s="12" t="s">
        <v>13</v>
      </c>
      <c r="C50">
        <f>+ROUND(C49/3,2)</f>
        <v>2.66</v>
      </c>
      <c r="D50" t="s">
        <v>10</v>
      </c>
    </row>
    <row r="51" spans="1:4" x14ac:dyDescent="0.4">
      <c r="A51" t="s">
        <v>15</v>
      </c>
      <c r="B51" s="12"/>
    </row>
    <row r="52" spans="1:4" x14ac:dyDescent="0.4">
      <c r="B52" s="12" t="s">
        <v>13</v>
      </c>
      <c r="C52">
        <f>+ROUND(C50*0.7,2)</f>
        <v>1.86</v>
      </c>
      <c r="D52" t="s">
        <v>10</v>
      </c>
    </row>
    <row r="53" spans="1:4" x14ac:dyDescent="0.4">
      <c r="B53" s="12" t="s">
        <v>12</v>
      </c>
      <c r="C53">
        <f>+ROUND((C49-C52)/2,2)</f>
        <v>3.07</v>
      </c>
      <c r="D53" t="s">
        <v>10</v>
      </c>
    </row>
    <row r="54" spans="1:4" x14ac:dyDescent="0.4">
      <c r="B54" s="12" t="s">
        <v>11</v>
      </c>
      <c r="C54">
        <f>+C52+C53*2</f>
        <v>8</v>
      </c>
      <c r="D54" t="s">
        <v>10</v>
      </c>
    </row>
    <row r="55" spans="1:4" x14ac:dyDescent="0.4">
      <c r="B55" s="12"/>
    </row>
    <row r="56" spans="1:4" x14ac:dyDescent="0.4">
      <c r="A56" t="s">
        <v>14</v>
      </c>
    </row>
    <row r="57" spans="1:4" x14ac:dyDescent="0.4">
      <c r="B57" s="12" t="s">
        <v>13</v>
      </c>
      <c r="C57">
        <f>+C52+C25</f>
        <v>1.86</v>
      </c>
      <c r="D57" t="s">
        <v>10</v>
      </c>
    </row>
    <row r="58" spans="1:4" x14ac:dyDescent="0.4">
      <c r="B58" s="12" t="s">
        <v>12</v>
      </c>
      <c r="C58">
        <f>+C53+C26</f>
        <v>3.07</v>
      </c>
      <c r="D58" t="s">
        <v>10</v>
      </c>
    </row>
    <row r="59" spans="1:4" x14ac:dyDescent="0.4">
      <c r="B59" s="12" t="s">
        <v>11</v>
      </c>
      <c r="C59">
        <f>+C54+C27</f>
        <v>8</v>
      </c>
      <c r="D59" t="s">
        <v>10</v>
      </c>
    </row>
  </sheetData>
  <phoneticPr fontId="1"/>
  <pageMargins left="0.7" right="0.7" top="0.75" bottom="0.75" header="0.3" footer="0.3"/>
  <drawing r:id="rId1"/>
  <legacyDrawing r:id="rId2"/>
  <oleObjects>
    <mc:AlternateContent xmlns:mc="http://schemas.openxmlformats.org/markup-compatibility/2006">
      <mc:Choice Requires="x14">
        <oleObject progId="PBrush" shapeId="4098" r:id="rId3">
          <objectPr defaultSize="0" r:id="rId4">
            <anchor moveWithCells="1">
              <from>
                <xdr:col>6</xdr:col>
                <xdr:colOff>0</xdr:colOff>
                <xdr:row>0</xdr:row>
                <xdr:rowOff>0</xdr:rowOff>
              </from>
              <to>
                <xdr:col>19</xdr:col>
                <xdr:colOff>76200</xdr:colOff>
                <xdr:row>24</xdr:row>
                <xdr:rowOff>57150</xdr:rowOff>
              </to>
            </anchor>
          </objectPr>
        </oleObject>
      </mc:Choice>
      <mc:Fallback>
        <oleObject progId="PBrush" shapeId="4098" r:id="rId3"/>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DCE62-82EC-4680-927D-7527B571056A}">
  <dimension ref="A1:G56"/>
  <sheetViews>
    <sheetView workbookViewId="0">
      <selection activeCell="C19" sqref="C19:C20"/>
    </sheetView>
  </sheetViews>
  <sheetFormatPr defaultRowHeight="18.75" x14ac:dyDescent="0.4"/>
  <sheetData>
    <row r="1" spans="1:5" x14ac:dyDescent="0.4">
      <c r="A1" t="s">
        <v>42</v>
      </c>
    </row>
    <row r="2" spans="1:5" x14ac:dyDescent="0.4">
      <c r="B2" t="s">
        <v>35</v>
      </c>
      <c r="C2" t="s">
        <v>34</v>
      </c>
      <c r="D2">
        <v>50</v>
      </c>
      <c r="E2" t="s">
        <v>44</v>
      </c>
    </row>
    <row r="3" spans="1:5" x14ac:dyDescent="0.4">
      <c r="B3" t="s">
        <v>32</v>
      </c>
      <c r="C3" t="s">
        <v>31</v>
      </c>
      <c r="D3" t="s">
        <v>30</v>
      </c>
    </row>
    <row r="4" spans="1:5" x14ac:dyDescent="0.4">
      <c r="B4" t="s">
        <v>29</v>
      </c>
      <c r="C4" t="s">
        <v>28</v>
      </c>
      <c r="D4" t="s">
        <v>10</v>
      </c>
    </row>
    <row r="5" spans="1:5" x14ac:dyDescent="0.4">
      <c r="B5">
        <v>36.799999999999997</v>
      </c>
      <c r="C5">
        <v>20</v>
      </c>
      <c r="D5">
        <v>0.91</v>
      </c>
    </row>
    <row r="6" spans="1:5" x14ac:dyDescent="0.4">
      <c r="B6">
        <v>40.5</v>
      </c>
      <c r="C6">
        <v>21</v>
      </c>
      <c r="D6">
        <v>1.1599999999999999</v>
      </c>
    </row>
    <row r="7" spans="1:5" x14ac:dyDescent="0.4">
      <c r="B7">
        <v>42.5</v>
      </c>
      <c r="C7">
        <v>21</v>
      </c>
      <c r="D7">
        <v>1.26</v>
      </c>
    </row>
    <row r="8" spans="1:5" x14ac:dyDescent="0.4">
      <c r="B8">
        <v>26.3</v>
      </c>
      <c r="C8">
        <v>16</v>
      </c>
      <c r="D8">
        <v>0.32</v>
      </c>
    </row>
    <row r="9" spans="1:5" x14ac:dyDescent="0.4">
      <c r="B9">
        <v>30.3</v>
      </c>
      <c r="C9">
        <v>17</v>
      </c>
      <c r="D9">
        <v>0.55000000000000004</v>
      </c>
    </row>
    <row r="10" spans="1:5" x14ac:dyDescent="0.4">
      <c r="B10">
        <v>35.700000000000003</v>
      </c>
      <c r="C10">
        <v>18</v>
      </c>
      <c r="D10">
        <v>0.81</v>
      </c>
    </row>
    <row r="11" spans="1:5" x14ac:dyDescent="0.4">
      <c r="B11" t="s">
        <v>27</v>
      </c>
      <c r="D11">
        <f>AVERAGE(D5:D10)</f>
        <v>0.83499999999999996</v>
      </c>
      <c r="E11" t="s">
        <v>10</v>
      </c>
    </row>
    <row r="12" spans="1:5" x14ac:dyDescent="0.4">
      <c r="B12" t="s">
        <v>26</v>
      </c>
      <c r="D12">
        <f>+D11*0.5</f>
        <v>0.41749999999999998</v>
      </c>
      <c r="E12" t="s">
        <v>10</v>
      </c>
    </row>
    <row r="13" spans="1:5" x14ac:dyDescent="0.4">
      <c r="B13" t="s">
        <v>25</v>
      </c>
      <c r="D13">
        <f>COUNT(B5:B10)</f>
        <v>6</v>
      </c>
      <c r="E13" t="s">
        <v>17</v>
      </c>
    </row>
    <row r="15" spans="1:5" x14ac:dyDescent="0.4">
      <c r="A15" t="s">
        <v>47</v>
      </c>
    </row>
    <row r="16" spans="1:5" x14ac:dyDescent="0.4">
      <c r="B16" s="12" t="s">
        <v>22</v>
      </c>
      <c r="C16">
        <f>ROUND(10000/D2*D13,0)</f>
        <v>1200</v>
      </c>
      <c r="D16" t="s">
        <v>21</v>
      </c>
    </row>
    <row r="17" spans="2:7" x14ac:dyDescent="0.4">
      <c r="B17" s="12" t="s">
        <v>20</v>
      </c>
      <c r="C17">
        <v>0.8</v>
      </c>
      <c r="D17" t="s">
        <v>19</v>
      </c>
    </row>
    <row r="18" spans="2:7" x14ac:dyDescent="0.4">
      <c r="B18" s="12" t="s">
        <v>61</v>
      </c>
      <c r="C18">
        <f>+ROUNDUP(C16*C17*0.15,0)</f>
        <v>144</v>
      </c>
      <c r="D18" t="s">
        <v>17</v>
      </c>
    </row>
    <row r="19" spans="2:7" x14ac:dyDescent="0.4">
      <c r="B19" s="12" t="s">
        <v>16</v>
      </c>
      <c r="C19">
        <f>+ROUND(C18*D12/3,2)</f>
        <v>20.04</v>
      </c>
      <c r="D19" t="s">
        <v>10</v>
      </c>
    </row>
    <row r="20" spans="2:7" x14ac:dyDescent="0.4">
      <c r="B20" s="12" t="s">
        <v>45</v>
      </c>
      <c r="C20">
        <f>+ROUND(C19/3,2)</f>
        <v>6.68</v>
      </c>
      <c r="D20" t="s">
        <v>10</v>
      </c>
    </row>
    <row r="21" spans="2:7" x14ac:dyDescent="0.4">
      <c r="B21" s="12"/>
    </row>
    <row r="22" spans="2:7" x14ac:dyDescent="0.4">
      <c r="B22" s="12"/>
    </row>
    <row r="23" spans="2:7" x14ac:dyDescent="0.4">
      <c r="B23" s="12"/>
    </row>
    <row r="24" spans="2:7" x14ac:dyDescent="0.4">
      <c r="B24" s="12"/>
    </row>
    <row r="27" spans="2:7" x14ac:dyDescent="0.4">
      <c r="G27" t="s">
        <v>43</v>
      </c>
    </row>
    <row r="33" spans="1:5" x14ac:dyDescent="0.4">
      <c r="B33">
        <v>16.899999999999999</v>
      </c>
      <c r="C33">
        <v>18</v>
      </c>
      <c r="D33">
        <v>0.218</v>
      </c>
    </row>
    <row r="34" spans="1:5" x14ac:dyDescent="0.4">
      <c r="B34">
        <v>32.1</v>
      </c>
      <c r="C34">
        <v>22</v>
      </c>
      <c r="D34">
        <v>0.78</v>
      </c>
    </row>
    <row r="35" spans="1:5" x14ac:dyDescent="0.4">
      <c r="B35">
        <v>13.3</v>
      </c>
      <c r="C35">
        <v>12</v>
      </c>
      <c r="D35">
        <v>7.8E-2</v>
      </c>
    </row>
    <row r="36" spans="1:5" x14ac:dyDescent="0.4">
      <c r="B36">
        <v>20.5</v>
      </c>
      <c r="C36">
        <v>15</v>
      </c>
      <c r="D36">
        <v>0.216</v>
      </c>
    </row>
    <row r="37" spans="1:5" x14ac:dyDescent="0.4">
      <c r="B37">
        <v>27.8</v>
      </c>
      <c r="C37">
        <v>15</v>
      </c>
      <c r="D37">
        <v>0.40100000000000002</v>
      </c>
      <c r="E37" t="s">
        <v>10</v>
      </c>
    </row>
    <row r="38" spans="1:5" x14ac:dyDescent="0.4">
      <c r="B38" t="s">
        <v>27</v>
      </c>
      <c r="D38">
        <f>AVERAGE(D30:D37)</f>
        <v>0.33860000000000001</v>
      </c>
      <c r="E38" t="s">
        <v>10</v>
      </c>
    </row>
    <row r="39" spans="1:5" x14ac:dyDescent="0.4">
      <c r="B39" t="s">
        <v>26</v>
      </c>
      <c r="D39">
        <f>+D38*0.5</f>
        <v>0.16930000000000001</v>
      </c>
      <c r="E39" t="s">
        <v>24</v>
      </c>
    </row>
    <row r="40" spans="1:5" x14ac:dyDescent="0.4">
      <c r="B40" t="s">
        <v>25</v>
      </c>
      <c r="D40">
        <f>COUNT(B30:B37)</f>
        <v>5</v>
      </c>
    </row>
    <row r="42" spans="1:5" x14ac:dyDescent="0.4">
      <c r="A42" t="s">
        <v>23</v>
      </c>
    </row>
    <row r="43" spans="1:5" x14ac:dyDescent="0.4">
      <c r="B43" s="12" t="s">
        <v>22</v>
      </c>
      <c r="C43">
        <f>+D40*2*100</f>
        <v>1000</v>
      </c>
      <c r="D43" t="s">
        <v>21</v>
      </c>
    </row>
    <row r="44" spans="1:5" x14ac:dyDescent="0.4">
      <c r="B44" s="12" t="s">
        <v>20</v>
      </c>
      <c r="C44">
        <v>1</v>
      </c>
      <c r="D44" t="s">
        <v>19</v>
      </c>
    </row>
    <row r="45" spans="1:5" x14ac:dyDescent="0.4">
      <c r="B45" s="12" t="s">
        <v>18</v>
      </c>
      <c r="C45">
        <f>+C43*C44*0.1</f>
        <v>100</v>
      </c>
      <c r="D45" t="s">
        <v>17</v>
      </c>
    </row>
    <row r="46" spans="1:5" x14ac:dyDescent="0.4">
      <c r="B46" s="12" t="s">
        <v>16</v>
      </c>
      <c r="C46">
        <f>+ROUND(C45*D39/3,2)</f>
        <v>5.64</v>
      </c>
      <c r="D46" t="s">
        <v>10</v>
      </c>
    </row>
    <row r="47" spans="1:5" x14ac:dyDescent="0.4">
      <c r="B47" s="12" t="s">
        <v>13</v>
      </c>
      <c r="C47">
        <f>+ROUND(C46/3,2)</f>
        <v>1.88</v>
      </c>
      <c r="D47" t="s">
        <v>10</v>
      </c>
    </row>
    <row r="48" spans="1:5" x14ac:dyDescent="0.4">
      <c r="A48" t="s">
        <v>15</v>
      </c>
      <c r="B48" s="12"/>
    </row>
    <row r="49" spans="1:4" x14ac:dyDescent="0.4">
      <c r="B49" s="12" t="s">
        <v>13</v>
      </c>
      <c r="C49">
        <f>+ROUND(C47*0.7,2)</f>
        <v>1.32</v>
      </c>
      <c r="D49" t="s">
        <v>10</v>
      </c>
    </row>
    <row r="50" spans="1:4" x14ac:dyDescent="0.4">
      <c r="B50" s="12" t="s">
        <v>12</v>
      </c>
      <c r="C50">
        <f>+ROUND((C46-C49)/2,2)</f>
        <v>2.16</v>
      </c>
      <c r="D50" t="s">
        <v>10</v>
      </c>
    </row>
    <row r="51" spans="1:4" x14ac:dyDescent="0.4">
      <c r="B51" s="12" t="s">
        <v>11</v>
      </c>
      <c r="C51">
        <f>+C49+C50*2</f>
        <v>5.6400000000000006</v>
      </c>
      <c r="D51" t="s">
        <v>10</v>
      </c>
    </row>
    <row r="52" spans="1:4" x14ac:dyDescent="0.4">
      <c r="B52" s="12"/>
    </row>
    <row r="53" spans="1:4" x14ac:dyDescent="0.4">
      <c r="A53" t="s">
        <v>14</v>
      </c>
    </row>
    <row r="54" spans="1:4" x14ac:dyDescent="0.4">
      <c r="B54" s="12" t="s">
        <v>13</v>
      </c>
      <c r="C54">
        <f>+C49+C22</f>
        <v>1.32</v>
      </c>
      <c r="D54" t="s">
        <v>10</v>
      </c>
    </row>
    <row r="55" spans="1:4" x14ac:dyDescent="0.4">
      <c r="B55" s="12" t="s">
        <v>12</v>
      </c>
      <c r="C55">
        <f>+C50+C23</f>
        <v>2.16</v>
      </c>
      <c r="D55" t="s">
        <v>10</v>
      </c>
    </row>
    <row r="56" spans="1:4" x14ac:dyDescent="0.4">
      <c r="B56" s="12" t="s">
        <v>11</v>
      </c>
      <c r="C56">
        <f>+C51+C24</f>
        <v>5.6400000000000006</v>
      </c>
      <c r="D56" t="s">
        <v>10</v>
      </c>
    </row>
  </sheetData>
  <phoneticPr fontId="1"/>
  <pageMargins left="0.7" right="0.7" top="0.75" bottom="0.75" header="0.3" footer="0.3"/>
  <drawing r:id="rId1"/>
  <legacyDrawing r:id="rId2"/>
  <oleObjects>
    <mc:AlternateContent xmlns:mc="http://schemas.openxmlformats.org/markup-compatibility/2006">
      <mc:Choice Requires="x14">
        <oleObject progId="PBrush" shapeId="5123" r:id="rId3">
          <objectPr defaultSize="0" r:id="rId4">
            <anchor moveWithCells="1">
              <from>
                <xdr:col>5</xdr:col>
                <xdr:colOff>180975</xdr:colOff>
                <xdr:row>0</xdr:row>
                <xdr:rowOff>190500</xdr:rowOff>
              </from>
              <to>
                <xdr:col>18</xdr:col>
                <xdr:colOff>333375</xdr:colOff>
                <xdr:row>25</xdr:row>
                <xdr:rowOff>123825</xdr:rowOff>
              </to>
            </anchor>
          </objectPr>
        </oleObject>
      </mc:Choice>
      <mc:Fallback>
        <oleObject progId="PBrush" shapeId="5123" r:id="rId3"/>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F95E1-5A31-4A14-844E-C525D9BE5DBF}">
  <dimension ref="A1:G27"/>
  <sheetViews>
    <sheetView topLeftCell="A3" workbookViewId="0">
      <selection activeCell="C22" sqref="C22:C23"/>
    </sheetView>
  </sheetViews>
  <sheetFormatPr defaultRowHeight="18.75" x14ac:dyDescent="0.4"/>
  <sheetData>
    <row r="1" spans="1:7" x14ac:dyDescent="0.4">
      <c r="A1" t="s">
        <v>36</v>
      </c>
      <c r="G1" t="s">
        <v>39</v>
      </c>
    </row>
    <row r="2" spans="1:7" x14ac:dyDescent="0.4">
      <c r="B2" t="s">
        <v>35</v>
      </c>
      <c r="C2" t="s">
        <v>34</v>
      </c>
      <c r="D2">
        <v>50</v>
      </c>
      <c r="E2" t="s">
        <v>44</v>
      </c>
    </row>
    <row r="3" spans="1:7" x14ac:dyDescent="0.4">
      <c r="B3" t="s">
        <v>32</v>
      </c>
      <c r="C3" t="s">
        <v>31</v>
      </c>
      <c r="D3" t="s">
        <v>30</v>
      </c>
    </row>
    <row r="4" spans="1:7" x14ac:dyDescent="0.4">
      <c r="B4" t="s">
        <v>29</v>
      </c>
      <c r="C4" t="s">
        <v>28</v>
      </c>
      <c r="D4" t="s">
        <v>10</v>
      </c>
    </row>
    <row r="5" spans="1:7" x14ac:dyDescent="0.4">
      <c r="B5">
        <v>13.5</v>
      </c>
      <c r="C5">
        <v>10</v>
      </c>
      <c r="D5">
        <v>7.1999999999999995E-2</v>
      </c>
    </row>
    <row r="6" spans="1:7" x14ac:dyDescent="0.4">
      <c r="B6">
        <v>16.3</v>
      </c>
      <c r="C6">
        <v>14</v>
      </c>
      <c r="D6">
        <v>0.13300000000000001</v>
      </c>
    </row>
    <row r="7" spans="1:7" x14ac:dyDescent="0.4">
      <c r="B7">
        <v>20.5</v>
      </c>
      <c r="C7">
        <v>20</v>
      </c>
      <c r="D7">
        <v>0.29599999999999999</v>
      </c>
    </row>
    <row r="8" spans="1:7" x14ac:dyDescent="0.4">
      <c r="B8">
        <v>10.8</v>
      </c>
      <c r="C8">
        <v>12</v>
      </c>
      <c r="D8">
        <v>4.7E-2</v>
      </c>
    </row>
    <row r="9" spans="1:7" x14ac:dyDescent="0.4">
      <c r="B9">
        <v>12.2</v>
      </c>
      <c r="C9">
        <v>13</v>
      </c>
      <c r="D9">
        <v>7.1999999999999995E-2</v>
      </c>
    </row>
    <row r="10" spans="1:7" x14ac:dyDescent="0.4">
      <c r="B10">
        <v>14.7</v>
      </c>
      <c r="C10">
        <v>14</v>
      </c>
      <c r="D10">
        <v>0.104</v>
      </c>
    </row>
    <row r="11" spans="1:7" x14ac:dyDescent="0.4">
      <c r="B11">
        <v>18.899999999999999</v>
      </c>
      <c r="C11">
        <v>15</v>
      </c>
      <c r="D11">
        <v>0.17799999999999999</v>
      </c>
    </row>
    <row r="12" spans="1:7" x14ac:dyDescent="0.4">
      <c r="B12">
        <v>27.3</v>
      </c>
      <c r="C12">
        <v>22</v>
      </c>
      <c r="D12">
        <v>0.61</v>
      </c>
    </row>
    <row r="13" spans="1:7" x14ac:dyDescent="0.4">
      <c r="B13">
        <v>12.5</v>
      </c>
      <c r="C13">
        <v>15</v>
      </c>
      <c r="D13">
        <v>8.5000000000000006E-2</v>
      </c>
    </row>
    <row r="14" spans="1:7" x14ac:dyDescent="0.4">
      <c r="B14" t="s">
        <v>27</v>
      </c>
      <c r="D14">
        <f>AVERAGE(D5:D13)</f>
        <v>0.17744444444444443</v>
      </c>
      <c r="E14" t="s">
        <v>10</v>
      </c>
    </row>
    <row r="15" spans="1:7" x14ac:dyDescent="0.4">
      <c r="B15" t="s">
        <v>46</v>
      </c>
      <c r="D15">
        <f>+D14*0.4</f>
        <v>7.0977777777777779E-2</v>
      </c>
      <c r="E15" t="s">
        <v>10</v>
      </c>
    </row>
    <row r="16" spans="1:7" x14ac:dyDescent="0.4">
      <c r="B16" t="s">
        <v>25</v>
      </c>
      <c r="D16">
        <f>COUNT(B5:B13)</f>
        <v>9</v>
      </c>
      <c r="E16" t="s">
        <v>24</v>
      </c>
    </row>
    <row r="18" spans="1:4" x14ac:dyDescent="0.4">
      <c r="A18" t="s">
        <v>47</v>
      </c>
    </row>
    <row r="19" spans="1:4" x14ac:dyDescent="0.4">
      <c r="B19" s="12" t="s">
        <v>22</v>
      </c>
      <c r="C19">
        <f>ROUND(10000/D2*D16,0)</f>
        <v>1800</v>
      </c>
      <c r="D19" t="s">
        <v>21</v>
      </c>
    </row>
    <row r="20" spans="1:4" x14ac:dyDescent="0.4">
      <c r="B20" s="12" t="s">
        <v>20</v>
      </c>
      <c r="C20">
        <v>1.2</v>
      </c>
      <c r="D20" t="s">
        <v>19</v>
      </c>
    </row>
    <row r="21" spans="1:4" x14ac:dyDescent="0.4">
      <c r="B21" s="12" t="s">
        <v>18</v>
      </c>
      <c r="C21">
        <f>+ROUNDUP(C19*C20*0.1,0)</f>
        <v>216</v>
      </c>
      <c r="D21" t="s">
        <v>17</v>
      </c>
    </row>
    <row r="22" spans="1:4" x14ac:dyDescent="0.4">
      <c r="B22" s="12" t="s">
        <v>16</v>
      </c>
      <c r="C22">
        <f>+ROUND(C21*D15/3,2)</f>
        <v>5.1100000000000003</v>
      </c>
      <c r="D22" t="s">
        <v>10</v>
      </c>
    </row>
    <row r="23" spans="1:4" x14ac:dyDescent="0.4">
      <c r="B23" s="12" t="s">
        <v>45</v>
      </c>
      <c r="C23">
        <f>+ROUND(C22/3,2)</f>
        <v>1.7</v>
      </c>
      <c r="D23" t="s">
        <v>10</v>
      </c>
    </row>
    <row r="24" spans="1:4" x14ac:dyDescent="0.4">
      <c r="B24" s="12"/>
    </row>
    <row r="25" spans="1:4" x14ac:dyDescent="0.4">
      <c r="B25" s="12"/>
    </row>
    <row r="26" spans="1:4" x14ac:dyDescent="0.4">
      <c r="B26" s="12"/>
    </row>
    <row r="27" spans="1:4" x14ac:dyDescent="0.4">
      <c r="B27" s="12"/>
    </row>
  </sheetData>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2</vt:i4>
      </vt:variant>
    </vt:vector>
  </HeadingPairs>
  <TitlesOfParts>
    <vt:vector size="10" baseType="lpstr">
      <vt:lpstr>エリア１報告書</vt:lpstr>
      <vt:lpstr>エリア２報告書</vt:lpstr>
      <vt:lpstr>生産量まとめ</vt:lpstr>
      <vt:lpstr>生産材積</vt:lpstr>
      <vt:lpstr>サンブスギ</vt:lpstr>
      <vt:lpstr>実生スギ</vt:lpstr>
      <vt:lpstr>ヒノキ</vt:lpstr>
      <vt:lpstr>広葉樹</vt:lpstr>
      <vt:lpstr>エリア１報告書!Print_Area</vt:lpstr>
      <vt:lpstr>エリア２報告書!Print_Area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遠藤良太</dc:creator>
  <cp:lastModifiedBy>陽子 遠藤</cp:lastModifiedBy>
  <cp:lastPrinted>2022-07-29T04:11:52Z</cp:lastPrinted>
  <dcterms:created xsi:type="dcterms:W3CDTF">2022-07-18T14:29:24Z</dcterms:created>
  <dcterms:modified xsi:type="dcterms:W3CDTF">2023-12-31T05:14:46Z</dcterms:modified>
</cp:coreProperties>
</file>